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smh\Downloads\"/>
    </mc:Choice>
  </mc:AlternateContent>
  <xr:revisionPtr revIDLastSave="0" documentId="13_ncr:1_{436B8CB3-324E-4414-92B4-3271FEC217B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Wohnen" sheetId="6" r:id="rId1"/>
    <sheet name="Auswertungen" sheetId="7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6" l="1"/>
  <c r="A10" i="6"/>
  <c r="N10" i="6" s="1"/>
  <c r="Z9" i="6"/>
  <c r="Y9" i="6"/>
  <c r="X9" i="6"/>
  <c r="W9" i="6"/>
  <c r="V9" i="6"/>
  <c r="V10" i="6" s="1"/>
  <c r="U9" i="6"/>
  <c r="T9" i="6"/>
  <c r="S9" i="6"/>
  <c r="S10" i="6" s="1"/>
  <c r="K9" i="6"/>
  <c r="J9" i="6"/>
  <c r="I9" i="6"/>
  <c r="H9" i="6"/>
  <c r="G9" i="6"/>
  <c r="F9" i="6"/>
  <c r="E9" i="6"/>
  <c r="D9" i="6"/>
  <c r="P12" i="6" a="1"/>
  <c r="P12" i="6" s="1"/>
  <c r="P13" i="6" a="1"/>
  <c r="P13" i="6" s="1"/>
  <c r="P14" i="6" a="1"/>
  <c r="P14" i="6" s="1"/>
  <c r="P15" i="6" a="1"/>
  <c r="P15" i="6" s="1"/>
  <c r="P16" i="6" a="1"/>
  <c r="P16" i="6" s="1"/>
  <c r="P17" i="6" a="1"/>
  <c r="P17" i="6" s="1"/>
  <c r="P18" i="6" a="1"/>
  <c r="P18" i="6" s="1"/>
  <c r="P19" i="6" a="1"/>
  <c r="P19" i="6" s="1"/>
  <c r="P20" i="6" a="1"/>
  <c r="P20" i="6" s="1"/>
  <c r="P21" i="6" a="1"/>
  <c r="P21" i="6" s="1"/>
  <c r="P22" i="6" a="1"/>
  <c r="P22" i="6" s="1"/>
  <c r="P23" i="6" a="1"/>
  <c r="P23" i="6" s="1"/>
  <c r="P24" i="6" a="1"/>
  <c r="P24" i="6" s="1"/>
  <c r="P25" i="6" a="1"/>
  <c r="P25" i="6" s="1"/>
  <c r="P26" i="6" a="1"/>
  <c r="P26" i="6" s="1"/>
  <c r="P27" i="6" a="1"/>
  <c r="P27" i="6" s="1"/>
  <c r="P28" i="6" a="1"/>
  <c r="P28" i="6" s="1"/>
  <c r="P29" i="6" a="1"/>
  <c r="P29" i="6" s="1"/>
  <c r="P30" i="6" a="1"/>
  <c r="P30" i="6" s="1"/>
  <c r="P31" i="6" a="1"/>
  <c r="P31" i="6" s="1"/>
  <c r="P32" i="6" a="1"/>
  <c r="P32" i="6" s="1"/>
  <c r="P33" i="6" a="1"/>
  <c r="P33" i="6" s="1"/>
  <c r="P34" i="6" a="1"/>
  <c r="P34" i="6" s="1"/>
  <c r="P35" i="6" a="1"/>
  <c r="P35" i="6" s="1"/>
  <c r="P36" i="6" a="1"/>
  <c r="P36" i="6" s="1"/>
  <c r="P37" i="6" a="1"/>
  <c r="P37" i="6" s="1"/>
  <c r="P38" i="6" a="1"/>
  <c r="P38" i="6" s="1"/>
  <c r="P39" i="6" a="1"/>
  <c r="P39" i="6" s="1"/>
  <c r="P40" i="6" a="1"/>
  <c r="P40" i="6" s="1"/>
  <c r="P41" i="6" a="1"/>
  <c r="P41" i="6" s="1"/>
  <c r="P42" i="6" a="1"/>
  <c r="P42" i="6" s="1"/>
  <c r="P43" i="6" a="1"/>
  <c r="P43" i="6" s="1"/>
  <c r="P44" i="6" a="1"/>
  <c r="P44" i="6" s="1"/>
  <c r="P45" i="6" a="1"/>
  <c r="P45" i="6" s="1"/>
  <c r="P46" i="6" a="1"/>
  <c r="P46" i="6" s="1"/>
  <c r="P47" i="6" a="1"/>
  <c r="P47" i="6" s="1"/>
  <c r="P48" i="6" a="1"/>
  <c r="P48" i="6" s="1"/>
  <c r="P49" i="6" a="1"/>
  <c r="P49" i="6" s="1"/>
  <c r="P50" i="6" a="1"/>
  <c r="P50" i="6" s="1"/>
  <c r="P51" i="6" a="1"/>
  <c r="P51" i="6" s="1"/>
  <c r="P52" i="6" a="1"/>
  <c r="P52" i="6" s="1"/>
  <c r="P53" i="6" a="1"/>
  <c r="P53" i="6" s="1"/>
  <c r="P54" i="6" a="1"/>
  <c r="P54" i="6" s="1"/>
  <c r="P55" i="6" a="1"/>
  <c r="P55" i="6" s="1"/>
  <c r="P56" i="6" a="1"/>
  <c r="P56" i="6" s="1"/>
  <c r="P57" i="6" a="1"/>
  <c r="P57" i="6" s="1"/>
  <c r="P58" i="6" a="1"/>
  <c r="P58" i="6" s="1"/>
  <c r="P59" i="6" a="1"/>
  <c r="P59" i="6" s="1"/>
  <c r="P60" i="6" a="1"/>
  <c r="P60" i="6" s="1"/>
  <c r="P61" i="6" a="1"/>
  <c r="P61" i="6" s="1"/>
  <c r="P62" i="6" a="1"/>
  <c r="P62" i="6" s="1"/>
  <c r="P63" i="6" a="1"/>
  <c r="P63" i="6" s="1"/>
  <c r="P64" i="6" a="1"/>
  <c r="P64" i="6" s="1"/>
  <c r="P65" i="6" a="1"/>
  <c r="P65" i="6" s="1"/>
  <c r="P66" i="6" a="1"/>
  <c r="P66" i="6" s="1"/>
  <c r="P67" i="6" a="1"/>
  <c r="P67" i="6"/>
  <c r="P68" i="6" a="1"/>
  <c r="P68" i="6" s="1"/>
  <c r="P69" i="6" a="1"/>
  <c r="P69" i="6" s="1"/>
  <c r="P70" i="6" a="1"/>
  <c r="P70" i="6" s="1"/>
  <c r="P71" i="6" a="1"/>
  <c r="P71" i="6" s="1"/>
  <c r="P72" i="6" a="1"/>
  <c r="P72" i="6" s="1"/>
  <c r="P73" i="6" a="1"/>
  <c r="P73" i="6" s="1"/>
  <c r="P74" i="6" a="1"/>
  <c r="P74" i="6" s="1"/>
  <c r="P75" i="6" a="1"/>
  <c r="P75" i="6" s="1"/>
  <c r="P76" i="6" a="1"/>
  <c r="P76" i="6" s="1"/>
  <c r="P77" i="6" a="1"/>
  <c r="P77" i="6" s="1"/>
  <c r="P78" i="6" a="1"/>
  <c r="P78" i="6" s="1"/>
  <c r="P79" i="6" a="1"/>
  <c r="P79" i="6" s="1"/>
  <c r="P80" i="6" a="1"/>
  <c r="P80" i="6" s="1"/>
  <c r="P81" i="6" a="1"/>
  <c r="P81" i="6" s="1"/>
  <c r="P82" i="6" a="1"/>
  <c r="P82" i="6" s="1"/>
  <c r="P83" i="6" a="1"/>
  <c r="P83" i="6" s="1"/>
  <c r="P84" i="6" a="1"/>
  <c r="P84" i="6" s="1"/>
  <c r="P85" i="6" a="1"/>
  <c r="P85" i="6" s="1"/>
  <c r="P86" i="6" a="1"/>
  <c r="P86" i="6" s="1"/>
  <c r="P87" i="6" a="1"/>
  <c r="P87" i="6" s="1"/>
  <c r="P88" i="6" a="1"/>
  <c r="P88" i="6" s="1"/>
  <c r="P89" i="6" a="1"/>
  <c r="P89" i="6"/>
  <c r="P90" i="6" a="1"/>
  <c r="P90" i="6" s="1"/>
  <c r="P91" i="6" a="1"/>
  <c r="P91" i="6" s="1"/>
  <c r="P92" i="6" a="1"/>
  <c r="P92" i="6" s="1"/>
  <c r="P93" i="6" a="1"/>
  <c r="P93" i="6" s="1"/>
  <c r="P94" i="6" a="1"/>
  <c r="P94" i="6" s="1"/>
  <c r="P95" i="6" a="1"/>
  <c r="P95" i="6" s="1"/>
  <c r="P96" i="6" a="1"/>
  <c r="P96" i="6" s="1"/>
  <c r="P97" i="6" a="1"/>
  <c r="P97" i="6" s="1"/>
  <c r="P98" i="6" a="1"/>
  <c r="P98" i="6" s="1"/>
  <c r="P99" i="6" a="1"/>
  <c r="P99" i="6" s="1"/>
  <c r="P100" i="6" a="1"/>
  <c r="P100" i="6" s="1"/>
  <c r="P101" i="6" a="1"/>
  <c r="P101" i="6" s="1"/>
  <c r="P102" i="6" a="1"/>
  <c r="P102" i="6" s="1"/>
  <c r="P103" i="6" a="1"/>
  <c r="P103" i="6" s="1"/>
  <c r="P104" i="6" a="1"/>
  <c r="P104" i="6" s="1"/>
  <c r="P105" i="6" a="1"/>
  <c r="P105" i="6" s="1"/>
  <c r="P106" i="6" a="1"/>
  <c r="P106" i="6" s="1"/>
  <c r="P107" i="6" a="1"/>
  <c r="P107" i="6" s="1"/>
  <c r="P108" i="6" a="1"/>
  <c r="P108" i="6" s="1"/>
  <c r="P109" i="6" a="1"/>
  <c r="P109" i="6" s="1"/>
  <c r="P110" i="6" a="1"/>
  <c r="P110" i="6" s="1"/>
  <c r="P111" i="6" a="1"/>
  <c r="P111" i="6" s="1"/>
  <c r="P112" i="6" a="1"/>
  <c r="P112" i="6" s="1"/>
  <c r="P113" i="6" a="1"/>
  <c r="P113" i="6" s="1"/>
  <c r="P114" i="6" a="1"/>
  <c r="P114" i="6" s="1"/>
  <c r="P115" i="6" a="1"/>
  <c r="P115" i="6" s="1"/>
  <c r="P116" i="6" a="1"/>
  <c r="P116" i="6" s="1"/>
  <c r="P117" i="6" a="1"/>
  <c r="P117" i="6" s="1"/>
  <c r="P118" i="6" a="1"/>
  <c r="P118" i="6" s="1"/>
  <c r="P119" i="6" a="1"/>
  <c r="P119" i="6" s="1"/>
  <c r="P120" i="6" a="1"/>
  <c r="P120" i="6" s="1"/>
  <c r="P121" i="6" a="1"/>
  <c r="P121" i="6" s="1"/>
  <c r="P122" i="6" a="1"/>
  <c r="P122" i="6" s="1"/>
  <c r="P123" i="6" a="1"/>
  <c r="P123" i="6" s="1"/>
  <c r="P124" i="6" a="1"/>
  <c r="P124" i="6" s="1"/>
  <c r="P125" i="6" a="1"/>
  <c r="P125" i="6" s="1"/>
  <c r="P126" i="6" a="1"/>
  <c r="P126" i="6" s="1"/>
  <c r="P127" i="6" a="1"/>
  <c r="P127" i="6" s="1"/>
  <c r="P128" i="6" a="1"/>
  <c r="P128" i="6" s="1"/>
  <c r="P129" i="6" a="1"/>
  <c r="P129" i="6" s="1"/>
  <c r="P130" i="6" a="1"/>
  <c r="P130" i="6" s="1"/>
  <c r="P131" i="6" a="1"/>
  <c r="P131" i="6" s="1"/>
  <c r="P132" i="6" a="1"/>
  <c r="P132" i="6" s="1"/>
  <c r="P133" i="6" a="1"/>
  <c r="P133" i="6" s="1"/>
  <c r="P134" i="6" a="1"/>
  <c r="P134" i="6" s="1"/>
  <c r="P135" i="6" a="1"/>
  <c r="P135" i="6" s="1"/>
  <c r="P136" i="6" a="1"/>
  <c r="P136" i="6" s="1"/>
  <c r="P137" i="6" a="1"/>
  <c r="P137" i="6" s="1"/>
  <c r="P138" i="6" a="1"/>
  <c r="P138" i="6" s="1"/>
  <c r="P139" i="6" a="1"/>
  <c r="P139" i="6" s="1"/>
  <c r="P140" i="6" a="1"/>
  <c r="P140" i="6" s="1"/>
  <c r="P141" i="6" a="1"/>
  <c r="P141" i="6" s="1"/>
  <c r="P142" i="6" a="1"/>
  <c r="P142" i="6" s="1"/>
  <c r="P143" i="6" a="1"/>
  <c r="P143" i="6" s="1"/>
  <c r="P144" i="6" a="1"/>
  <c r="P144" i="6" s="1"/>
  <c r="P145" i="6" a="1"/>
  <c r="P145" i="6" s="1"/>
  <c r="P146" i="6" a="1"/>
  <c r="P146" i="6" s="1"/>
  <c r="P147" i="6" a="1"/>
  <c r="P147" i="6" s="1"/>
  <c r="P148" i="6" a="1"/>
  <c r="P148" i="6" s="1"/>
  <c r="P149" i="6" a="1"/>
  <c r="P149" i="6" s="1"/>
  <c r="P150" i="6" a="1"/>
  <c r="P150" i="6" s="1"/>
  <c r="P151" i="6" a="1"/>
  <c r="P151" i="6" s="1"/>
  <c r="P152" i="6" a="1"/>
  <c r="P152" i="6" s="1"/>
  <c r="P153" i="6" a="1"/>
  <c r="P153" i="6" s="1"/>
  <c r="P154" i="6" a="1"/>
  <c r="P154" i="6" s="1"/>
  <c r="P155" i="6" a="1"/>
  <c r="P155" i="6" s="1"/>
  <c r="P156" i="6" a="1"/>
  <c r="P156" i="6" s="1"/>
  <c r="P157" i="6" a="1"/>
  <c r="P157" i="6" s="1"/>
  <c r="P158" i="6" a="1"/>
  <c r="P158" i="6" s="1"/>
  <c r="P159" i="6" a="1"/>
  <c r="P159" i="6" s="1"/>
  <c r="P160" i="6" a="1"/>
  <c r="P160" i="6" s="1"/>
  <c r="P161" i="6" a="1"/>
  <c r="P161" i="6" s="1"/>
  <c r="P162" i="6" a="1"/>
  <c r="P162" i="6" s="1"/>
  <c r="P163" i="6" a="1"/>
  <c r="P163" i="6" s="1"/>
  <c r="P164" i="6" a="1"/>
  <c r="P164" i="6" s="1"/>
  <c r="P165" i="6" a="1"/>
  <c r="P165" i="6" s="1"/>
  <c r="P166" i="6" a="1"/>
  <c r="P166" i="6" s="1"/>
  <c r="P167" i="6" a="1"/>
  <c r="P167" i="6" s="1"/>
  <c r="P168" i="6" a="1"/>
  <c r="P168" i="6" s="1"/>
  <c r="P169" i="6" a="1"/>
  <c r="P169" i="6" s="1"/>
  <c r="P170" i="6" a="1"/>
  <c r="P170" i="6" s="1"/>
  <c r="P171" i="6" a="1"/>
  <c r="P171" i="6" s="1"/>
  <c r="P172" i="6" a="1"/>
  <c r="P172" i="6" s="1"/>
  <c r="P173" i="6" a="1"/>
  <c r="P173" i="6" s="1"/>
  <c r="P174" i="6" a="1"/>
  <c r="P174" i="6" s="1"/>
  <c r="P175" i="6" a="1"/>
  <c r="P175" i="6"/>
  <c r="P176" i="6" a="1"/>
  <c r="P176" i="6" s="1"/>
  <c r="P177" i="6" a="1"/>
  <c r="P177" i="6" s="1"/>
  <c r="P178" i="6" a="1"/>
  <c r="P178" i="6" s="1"/>
  <c r="P179" i="6" a="1"/>
  <c r="P179" i="6" s="1"/>
  <c r="P180" i="6" a="1"/>
  <c r="P180" i="6" s="1"/>
  <c r="P181" i="6" a="1"/>
  <c r="P181" i="6" s="1"/>
  <c r="P182" i="6" a="1"/>
  <c r="P182" i="6" s="1"/>
  <c r="P183" i="6" a="1"/>
  <c r="P183" i="6" s="1"/>
  <c r="P184" i="6" a="1"/>
  <c r="P184" i="6" s="1"/>
  <c r="P185" i="6" a="1"/>
  <c r="P185" i="6" s="1"/>
  <c r="P186" i="6" a="1"/>
  <c r="P186" i="6" s="1"/>
  <c r="P187" i="6" a="1"/>
  <c r="P187" i="6" s="1"/>
  <c r="P188" i="6" a="1"/>
  <c r="P188" i="6" s="1"/>
  <c r="P189" i="6" a="1"/>
  <c r="P189" i="6" s="1"/>
  <c r="P190" i="6" a="1"/>
  <c r="P190" i="6" s="1"/>
  <c r="P191" i="6" a="1"/>
  <c r="P191" i="6" s="1"/>
  <c r="P192" i="6" a="1"/>
  <c r="P192" i="6" s="1"/>
  <c r="P193" i="6" a="1"/>
  <c r="P193" i="6" s="1"/>
  <c r="P194" i="6" a="1"/>
  <c r="P194" i="6" s="1"/>
  <c r="P195" i="6" a="1"/>
  <c r="P195" i="6" s="1"/>
  <c r="P196" i="6" a="1"/>
  <c r="P196" i="6" s="1"/>
  <c r="P197" i="6" a="1"/>
  <c r="P197" i="6" s="1"/>
  <c r="P198" i="6" a="1"/>
  <c r="P198" i="6" s="1"/>
  <c r="P199" i="6" a="1"/>
  <c r="P199" i="6" s="1"/>
  <c r="P200" i="6" a="1"/>
  <c r="P200" i="6" s="1"/>
  <c r="P201" i="6" a="1"/>
  <c r="P201" i="6" s="1"/>
  <c r="P202" i="6" a="1"/>
  <c r="P202" i="6" s="1"/>
  <c r="P203" i="6" a="1"/>
  <c r="P203" i="6" s="1"/>
  <c r="P204" i="6" a="1"/>
  <c r="P204" i="6" s="1"/>
  <c r="P205" i="6" a="1"/>
  <c r="P205" i="6" s="1"/>
  <c r="P206" i="6" a="1"/>
  <c r="P206" i="6" s="1"/>
  <c r="P207" i="6" a="1"/>
  <c r="P207" i="6" s="1"/>
  <c r="P208" i="6" a="1"/>
  <c r="P208" i="6" s="1"/>
  <c r="P209" i="6" a="1"/>
  <c r="P209" i="6" s="1"/>
  <c r="P210" i="6" a="1"/>
  <c r="P210" i="6" s="1"/>
  <c r="P211" i="6" a="1"/>
  <c r="P211" i="6" s="1"/>
  <c r="P212" i="6" a="1"/>
  <c r="P212" i="6" s="1"/>
  <c r="P213" i="6" a="1"/>
  <c r="P213" i="6" s="1"/>
  <c r="P214" i="6" a="1"/>
  <c r="P214" i="6" s="1"/>
  <c r="P215" i="6" a="1"/>
  <c r="P215" i="6" s="1"/>
  <c r="P216" i="6" a="1"/>
  <c r="P216" i="6" s="1"/>
  <c r="P217" i="6" a="1"/>
  <c r="P217" i="6" s="1"/>
  <c r="P218" i="6" a="1"/>
  <c r="P218" i="6" s="1"/>
  <c r="P219" i="6" a="1"/>
  <c r="P219" i="6" s="1"/>
  <c r="P220" i="6" a="1"/>
  <c r="P220" i="6" s="1"/>
  <c r="P221" i="6" a="1"/>
  <c r="P221" i="6" s="1"/>
  <c r="P222" i="6" a="1"/>
  <c r="P222" i="6" s="1"/>
  <c r="P223" i="6" a="1"/>
  <c r="P223" i="6" s="1"/>
  <c r="P224" i="6" a="1"/>
  <c r="P224" i="6" s="1"/>
  <c r="P225" i="6" a="1"/>
  <c r="P225" i="6" s="1"/>
  <c r="P226" i="6" a="1"/>
  <c r="P226" i="6" s="1"/>
  <c r="P227" i="6" a="1"/>
  <c r="P227" i="6" s="1"/>
  <c r="P228" i="6" a="1"/>
  <c r="P228" i="6" s="1"/>
  <c r="P229" i="6" a="1"/>
  <c r="P229" i="6" s="1"/>
  <c r="P230" i="6" a="1"/>
  <c r="P230" i="6" s="1"/>
  <c r="P231" i="6" a="1"/>
  <c r="P231" i="6" s="1"/>
  <c r="P232" i="6" a="1"/>
  <c r="P232" i="6" s="1"/>
  <c r="P233" i="6" a="1"/>
  <c r="P233" i="6" s="1"/>
  <c r="P234" i="6" a="1"/>
  <c r="P234" i="6" s="1"/>
  <c r="P235" i="6" a="1"/>
  <c r="P235" i="6" s="1"/>
  <c r="P236" i="6" a="1"/>
  <c r="P236" i="6" s="1"/>
  <c r="P237" i="6" a="1"/>
  <c r="P237" i="6" s="1"/>
  <c r="P238" i="6" a="1"/>
  <c r="P238" i="6" s="1"/>
  <c r="P239" i="6" a="1"/>
  <c r="P239" i="6" s="1"/>
  <c r="P240" i="6" a="1"/>
  <c r="P240" i="6" s="1"/>
  <c r="P241" i="6" a="1"/>
  <c r="P241" i="6" s="1"/>
  <c r="P242" i="6" a="1"/>
  <c r="P242" i="6" s="1"/>
  <c r="P243" i="6" a="1"/>
  <c r="P243" i="6" s="1"/>
  <c r="P244" i="6" a="1"/>
  <c r="P244" i="6" s="1"/>
  <c r="P245" i="6" a="1"/>
  <c r="P245" i="6" s="1"/>
  <c r="P246" i="6" a="1"/>
  <c r="P246" i="6" s="1"/>
  <c r="P247" i="6" a="1"/>
  <c r="P247" i="6" s="1"/>
  <c r="P248" i="6" a="1"/>
  <c r="P248" i="6" s="1"/>
  <c r="P249" i="6" a="1"/>
  <c r="P249" i="6" s="1"/>
  <c r="P250" i="6" a="1"/>
  <c r="P250" i="6" s="1"/>
  <c r="P251" i="6" a="1"/>
  <c r="P251" i="6" s="1"/>
  <c r="P252" i="6" a="1"/>
  <c r="P252" i="6" s="1"/>
  <c r="P253" i="6" a="1"/>
  <c r="P253" i="6" s="1"/>
  <c r="P254" i="6" a="1"/>
  <c r="P254" i="6" s="1"/>
  <c r="P255" i="6" a="1"/>
  <c r="P255" i="6" s="1"/>
  <c r="P256" i="6" a="1"/>
  <c r="P256" i="6" s="1"/>
  <c r="P257" i="6" a="1"/>
  <c r="P257" i="6" s="1"/>
  <c r="P258" i="6" a="1"/>
  <c r="P258" i="6" s="1"/>
  <c r="P259" i="6" a="1"/>
  <c r="P259" i="6" s="1"/>
  <c r="P260" i="6" a="1"/>
  <c r="P260" i="6" s="1"/>
  <c r="P261" i="6" a="1"/>
  <c r="P261" i="6" s="1"/>
  <c r="P262" i="6" a="1"/>
  <c r="P262" i="6" s="1"/>
  <c r="P263" i="6" a="1"/>
  <c r="P263" i="6" s="1"/>
  <c r="P264" i="6" a="1"/>
  <c r="P264" i="6" s="1"/>
  <c r="P265" i="6" a="1"/>
  <c r="P265" i="6" s="1"/>
  <c r="P266" i="6" a="1"/>
  <c r="P266" i="6" s="1"/>
  <c r="P267" i="6" a="1"/>
  <c r="P267" i="6" s="1"/>
  <c r="P268" i="6" a="1"/>
  <c r="P268" i="6"/>
  <c r="P269" i="6" a="1"/>
  <c r="P269" i="6" s="1"/>
  <c r="P270" i="6" a="1"/>
  <c r="P270" i="6" s="1"/>
  <c r="P271" i="6" a="1"/>
  <c r="P271" i="6" s="1"/>
  <c r="P272" i="6" a="1"/>
  <c r="P272" i="6" s="1"/>
  <c r="P273" i="6" a="1"/>
  <c r="P273" i="6" s="1"/>
  <c r="P274" i="6" a="1"/>
  <c r="P274" i="6" s="1"/>
  <c r="P275" i="6" a="1"/>
  <c r="P275" i="6" s="1"/>
  <c r="P276" i="6" a="1"/>
  <c r="P276" i="6" s="1"/>
  <c r="P277" i="6" a="1"/>
  <c r="P277" i="6" s="1"/>
  <c r="P278" i="6" a="1"/>
  <c r="P278" i="6" s="1"/>
  <c r="P279" i="6" a="1"/>
  <c r="P279" i="6"/>
  <c r="P280" i="6" a="1"/>
  <c r="P280" i="6" s="1"/>
  <c r="P281" i="6" a="1"/>
  <c r="P281" i="6" s="1"/>
  <c r="P282" i="6" a="1"/>
  <c r="P282" i="6" s="1"/>
  <c r="P283" i="6" a="1"/>
  <c r="P283" i="6" s="1"/>
  <c r="P284" i="6" a="1"/>
  <c r="P284" i="6" s="1"/>
  <c r="P285" i="6" a="1"/>
  <c r="P285" i="6" s="1"/>
  <c r="P286" i="6" a="1"/>
  <c r="P286" i="6" s="1"/>
  <c r="P287" i="6" a="1"/>
  <c r="P287" i="6" s="1"/>
  <c r="P288" i="6" a="1"/>
  <c r="P288" i="6" s="1"/>
  <c r="P289" i="6" a="1"/>
  <c r="P289" i="6" s="1"/>
  <c r="P290" i="6" a="1"/>
  <c r="P290" i="6" s="1"/>
  <c r="P291" i="6" a="1"/>
  <c r="P291" i="6" s="1"/>
  <c r="P292" i="6" a="1"/>
  <c r="P292" i="6" s="1"/>
  <c r="P293" i="6" a="1"/>
  <c r="P293" i="6" s="1"/>
  <c r="P294" i="6" a="1"/>
  <c r="P294" i="6" s="1"/>
  <c r="P295" i="6" a="1"/>
  <c r="P295" i="6" s="1"/>
  <c r="P296" i="6" a="1"/>
  <c r="P296" i="6" s="1"/>
  <c r="P297" i="6" a="1"/>
  <c r="P297" i="6" s="1"/>
  <c r="P298" i="6" a="1"/>
  <c r="P298" i="6" s="1"/>
  <c r="P299" i="6" a="1"/>
  <c r="P299" i="6" s="1"/>
  <c r="P300" i="6" a="1"/>
  <c r="P300" i="6" s="1"/>
  <c r="P301" i="6" a="1"/>
  <c r="P301" i="6" s="1"/>
  <c r="P302" i="6" a="1"/>
  <c r="P302" i="6" s="1"/>
  <c r="P303" i="6" a="1"/>
  <c r="P303" i="6" s="1"/>
  <c r="P304" i="6" a="1"/>
  <c r="P304" i="6" s="1"/>
  <c r="P305" i="6" a="1"/>
  <c r="P305" i="6" s="1"/>
  <c r="P306" i="6" a="1"/>
  <c r="P306" i="6" s="1"/>
  <c r="P307" i="6" a="1"/>
  <c r="P307" i="6" s="1"/>
  <c r="P308" i="6" a="1"/>
  <c r="P308" i="6" s="1"/>
  <c r="P309" i="6" a="1"/>
  <c r="P309" i="6" s="1"/>
  <c r="P310" i="6" a="1"/>
  <c r="P310" i="6" s="1"/>
  <c r="P311" i="6" a="1"/>
  <c r="P311" i="6" s="1"/>
  <c r="P312" i="6" a="1"/>
  <c r="P312" i="6" s="1"/>
  <c r="P313" i="6" a="1"/>
  <c r="P313" i="6" s="1"/>
  <c r="P314" i="6" a="1"/>
  <c r="P314" i="6" s="1"/>
  <c r="P315" i="6" a="1"/>
  <c r="P315" i="6" s="1"/>
  <c r="P316" i="6" a="1"/>
  <c r="P316" i="6" s="1"/>
  <c r="P317" i="6" a="1"/>
  <c r="P317" i="6" s="1"/>
  <c r="P318" i="6" a="1"/>
  <c r="P318" i="6" s="1"/>
  <c r="P319" i="6" a="1"/>
  <c r="P319" i="6" s="1"/>
  <c r="P320" i="6" a="1"/>
  <c r="P320" i="6" s="1"/>
  <c r="P321" i="6" a="1"/>
  <c r="P321" i="6" s="1"/>
  <c r="P322" i="6" a="1"/>
  <c r="P322" i="6" s="1"/>
  <c r="P323" i="6" a="1"/>
  <c r="P323" i="6" s="1"/>
  <c r="P324" i="6" a="1"/>
  <c r="P324" i="6" s="1"/>
  <c r="P325" i="6" a="1"/>
  <c r="P325" i="6" s="1"/>
  <c r="P326" i="6" a="1"/>
  <c r="P326" i="6" s="1"/>
  <c r="P327" i="6" a="1"/>
  <c r="P327" i="6" s="1"/>
  <c r="T10" i="6" l="1"/>
  <c r="U10" i="6"/>
  <c r="W10" i="6"/>
  <c r="X10" i="6"/>
  <c r="Y10" i="6"/>
  <c r="Z10" i="6"/>
  <c r="C9" i="6"/>
  <c r="I10" i="6" s="1"/>
  <c r="D10" i="6"/>
  <c r="E10" i="6"/>
  <c r="F10" i="6"/>
  <c r="G10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F128" i="7" s="1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12" i="6"/>
  <c r="F139" i="7"/>
  <c r="F140" i="7"/>
  <c r="F141" i="7"/>
  <c r="F142" i="7"/>
  <c r="F143" i="7"/>
  <c r="F144" i="7"/>
  <c r="F145" i="7"/>
  <c r="F146" i="7"/>
  <c r="F147" i="7"/>
  <c r="F138" i="7"/>
  <c r="D139" i="7"/>
  <c r="D140" i="7"/>
  <c r="D141" i="7"/>
  <c r="D142" i="7"/>
  <c r="D143" i="7"/>
  <c r="D144" i="7"/>
  <c r="D145" i="7"/>
  <c r="D146" i="7"/>
  <c r="D147" i="7"/>
  <c r="D138" i="7"/>
  <c r="D134" i="7" a="1"/>
  <c r="D134" i="7" s="1"/>
  <c r="D133" i="7"/>
  <c r="F130" i="7"/>
  <c r="F129" i="7"/>
  <c r="F127" i="7"/>
  <c r="F126" i="7"/>
  <c r="K122" i="7"/>
  <c r="K121" i="7"/>
  <c r="K120" i="7"/>
  <c r="K119" i="7"/>
  <c r="K118" i="7"/>
  <c r="I122" i="7"/>
  <c r="I121" i="7"/>
  <c r="I120" i="7"/>
  <c r="I119" i="7"/>
  <c r="I118" i="7"/>
  <c r="G122" i="7"/>
  <c r="G121" i="7"/>
  <c r="G120" i="7"/>
  <c r="G119" i="7"/>
  <c r="G118" i="7"/>
  <c r="E122" i="7"/>
  <c r="E121" i="7"/>
  <c r="E120" i="7"/>
  <c r="E119" i="7"/>
  <c r="E118" i="7"/>
  <c r="C122" i="7"/>
  <c r="C121" i="7"/>
  <c r="C120" i="7"/>
  <c r="C119" i="7"/>
  <c r="C118" i="7"/>
  <c r="K114" i="7"/>
  <c r="K113" i="7"/>
  <c r="K112" i="7"/>
  <c r="I114" i="7"/>
  <c r="I113" i="7"/>
  <c r="I112" i="7"/>
  <c r="G114" i="7"/>
  <c r="G113" i="7"/>
  <c r="G112" i="7"/>
  <c r="E114" i="7"/>
  <c r="E113" i="7"/>
  <c r="E112" i="7"/>
  <c r="C114" i="7"/>
  <c r="C113" i="7"/>
  <c r="C112" i="7"/>
  <c r="H108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55" i="7"/>
  <c r="E53" i="7" a="1"/>
  <c r="E53" i="7" s="1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16" i="7"/>
  <c r="F13" i="7" a="1"/>
  <c r="F13" i="7" s="1"/>
  <c r="F4" i="7"/>
  <c r="Q327" i="6"/>
  <c r="O327" i="6"/>
  <c r="O326" i="6"/>
  <c r="O325" i="6"/>
  <c r="Q326" i="6" s="1"/>
  <c r="O324" i="6"/>
  <c r="Q325" i="6" s="1"/>
  <c r="O323" i="6"/>
  <c r="Q324" i="6" s="1"/>
  <c r="O322" i="6"/>
  <c r="Q323" i="6" s="1"/>
  <c r="Q321" i="6"/>
  <c r="O321" i="6"/>
  <c r="Q322" i="6" s="1"/>
  <c r="O320" i="6"/>
  <c r="O319" i="6"/>
  <c r="Q320" i="6" s="1"/>
  <c r="O318" i="6"/>
  <c r="Q319" i="6" s="1"/>
  <c r="Q317" i="6"/>
  <c r="O317" i="6"/>
  <c r="Q318" i="6" s="1"/>
  <c r="O316" i="6"/>
  <c r="O315" i="6"/>
  <c r="Q316" i="6" s="1"/>
  <c r="Q314" i="6"/>
  <c r="O314" i="6"/>
  <c r="Q315" i="6" s="1"/>
  <c r="Q313" i="6"/>
  <c r="O313" i="6"/>
  <c r="Q312" i="6"/>
  <c r="O312" i="6"/>
  <c r="O311" i="6"/>
  <c r="O310" i="6"/>
  <c r="Q311" i="6" s="1"/>
  <c r="O309" i="6"/>
  <c r="Q310" i="6" s="1"/>
  <c r="Q308" i="6"/>
  <c r="O308" i="6"/>
  <c r="Q309" i="6" s="1"/>
  <c r="O307" i="6"/>
  <c r="Q306" i="6"/>
  <c r="O306" i="6"/>
  <c r="Q307" i="6" s="1"/>
  <c r="Q305" i="6"/>
  <c r="O305" i="6"/>
  <c r="O304" i="6"/>
  <c r="O303" i="6"/>
  <c r="Q304" i="6" s="1"/>
  <c r="O302" i="6"/>
  <c r="Q303" i="6" s="1"/>
  <c r="O301" i="6"/>
  <c r="Q302" i="6" s="1"/>
  <c r="O300" i="6"/>
  <c r="Q301" i="6" s="1"/>
  <c r="Q299" i="6"/>
  <c r="O299" i="6"/>
  <c r="Q300" i="6" s="1"/>
  <c r="O298" i="6"/>
  <c r="O297" i="6"/>
  <c r="Q298" i="6" s="1"/>
  <c r="O296" i="6"/>
  <c r="Q297" i="6" s="1"/>
  <c r="O295" i="6"/>
  <c r="Q296" i="6" s="1"/>
  <c r="Q294" i="6"/>
  <c r="O294" i="6"/>
  <c r="Q295" i="6" s="1"/>
  <c r="Q293" i="6"/>
  <c r="O293" i="6"/>
  <c r="Q292" i="6"/>
  <c r="O292" i="6"/>
  <c r="Q291" i="6"/>
  <c r="O291" i="6"/>
  <c r="Q290" i="6"/>
  <c r="O290" i="6"/>
  <c r="O289" i="6"/>
  <c r="O288" i="6"/>
  <c r="Q289" i="6" s="1"/>
  <c r="O287" i="6"/>
  <c r="Q288" i="6" s="1"/>
  <c r="O286" i="6"/>
  <c r="Q287" i="6" s="1"/>
  <c r="O285" i="6"/>
  <c r="Q286" i="6" s="1"/>
  <c r="Q284" i="6"/>
  <c r="O284" i="6"/>
  <c r="Q285" i="6" s="1"/>
  <c r="Q283" i="6"/>
  <c r="O283" i="6"/>
  <c r="O282" i="6"/>
  <c r="O281" i="6"/>
  <c r="Q282" i="6" s="1"/>
  <c r="O280" i="6"/>
  <c r="Q281" i="6" s="1"/>
  <c r="Q279" i="6"/>
  <c r="O279" i="6"/>
  <c r="Q280" i="6" s="1"/>
  <c r="O278" i="6"/>
  <c r="Q277" i="6"/>
  <c r="O277" i="6"/>
  <c r="Q278" i="6" s="1"/>
  <c r="O276" i="6"/>
  <c r="O275" i="6"/>
  <c r="Q276" i="6" s="1"/>
  <c r="O274" i="6"/>
  <c r="Q275" i="6" s="1"/>
  <c r="O273" i="6"/>
  <c r="Q274" i="6" s="1"/>
  <c r="O272" i="6"/>
  <c r="Q273" i="6" s="1"/>
  <c r="Q271" i="6"/>
  <c r="O271" i="6"/>
  <c r="Q272" i="6" s="1"/>
  <c r="Q270" i="6"/>
  <c r="O270" i="6"/>
  <c r="Q269" i="6"/>
  <c r="O269" i="6"/>
  <c r="Q268" i="6"/>
  <c r="O268" i="6"/>
  <c r="O267" i="6"/>
  <c r="O266" i="6"/>
  <c r="Q267" i="6" s="1"/>
  <c r="O265" i="6"/>
  <c r="Q266" i="6" s="1"/>
  <c r="O264" i="6"/>
  <c r="Q265" i="6" s="1"/>
  <c r="O263" i="6"/>
  <c r="Q264" i="6" s="1"/>
  <c r="Q262" i="6"/>
  <c r="O262" i="6"/>
  <c r="Q263" i="6" s="1"/>
  <c r="Q261" i="6"/>
  <c r="O261" i="6"/>
  <c r="O260" i="6"/>
  <c r="O259" i="6"/>
  <c r="Q260" i="6" s="1"/>
  <c r="O258" i="6"/>
  <c r="Q259" i="6" s="1"/>
  <c r="O257" i="6"/>
  <c r="Q258" i="6" s="1"/>
  <c r="O256" i="6"/>
  <c r="Q257" i="6" s="1"/>
  <c r="Q255" i="6"/>
  <c r="O255" i="6"/>
  <c r="Q256" i="6" s="1"/>
  <c r="O254" i="6"/>
  <c r="O253" i="6"/>
  <c r="Q254" i="6" s="1"/>
  <c r="O252" i="6"/>
  <c r="Q253" i="6" s="1"/>
  <c r="O251" i="6"/>
  <c r="Q252" i="6" s="1"/>
  <c r="Q250" i="6"/>
  <c r="O250" i="6"/>
  <c r="Q251" i="6" s="1"/>
  <c r="Q249" i="6"/>
  <c r="O249" i="6"/>
  <c r="Q248" i="6"/>
  <c r="O248" i="6"/>
  <c r="Q247" i="6"/>
  <c r="O247" i="6"/>
  <c r="Q246" i="6"/>
  <c r="O246" i="6"/>
  <c r="O245" i="6"/>
  <c r="O244" i="6"/>
  <c r="Q245" i="6" s="1"/>
  <c r="O243" i="6"/>
  <c r="Q244" i="6" s="1"/>
  <c r="O242" i="6"/>
  <c r="Q243" i="6" s="1"/>
  <c r="Q241" i="6"/>
  <c r="O241" i="6"/>
  <c r="Q242" i="6" s="1"/>
  <c r="Q240" i="6"/>
  <c r="O240" i="6"/>
  <c r="Q239" i="6"/>
  <c r="O239" i="6"/>
  <c r="O238" i="6"/>
  <c r="O237" i="6"/>
  <c r="Q238" i="6" s="1"/>
  <c r="O236" i="6"/>
  <c r="Q237" i="6" s="1"/>
  <c r="O235" i="6"/>
  <c r="Q236" i="6" s="1"/>
  <c r="O234" i="6"/>
  <c r="Q235" i="6" s="1"/>
  <c r="Q233" i="6"/>
  <c r="O233" i="6"/>
  <c r="Q234" i="6" s="1"/>
  <c r="O232" i="6"/>
  <c r="O231" i="6"/>
  <c r="Q232" i="6" s="1"/>
  <c r="O230" i="6"/>
  <c r="Q231" i="6" s="1"/>
  <c r="O229" i="6"/>
  <c r="Q230" i="6" s="1"/>
  <c r="O228" i="6"/>
  <c r="Q229" i="6" s="1"/>
  <c r="Q227" i="6"/>
  <c r="O227" i="6"/>
  <c r="Q228" i="6" s="1"/>
  <c r="Q226" i="6"/>
  <c r="O226" i="6"/>
  <c r="Q225" i="6"/>
  <c r="O225" i="6"/>
  <c r="Q224" i="6"/>
  <c r="O224" i="6"/>
  <c r="O223" i="6"/>
  <c r="O222" i="6"/>
  <c r="Q223" i="6" s="1"/>
  <c r="Q221" i="6"/>
  <c r="O221" i="6"/>
  <c r="Q222" i="6" s="1"/>
  <c r="O220" i="6"/>
  <c r="O219" i="6"/>
  <c r="Q220" i="6" s="1"/>
  <c r="Q218" i="6"/>
  <c r="O218" i="6"/>
  <c r="Q219" i="6" s="1"/>
  <c r="Q217" i="6"/>
  <c r="O217" i="6"/>
  <c r="O216" i="6"/>
  <c r="O215" i="6"/>
  <c r="Q216" i="6" s="1"/>
  <c r="O214" i="6"/>
  <c r="Q215" i="6" s="1"/>
  <c r="O213" i="6"/>
  <c r="Q214" i="6" s="1"/>
  <c r="Q212" i="6"/>
  <c r="O212" i="6"/>
  <c r="Q213" i="6" s="1"/>
  <c r="Q211" i="6"/>
  <c r="O211" i="6"/>
  <c r="O210" i="6"/>
  <c r="O209" i="6"/>
  <c r="Q210" i="6" s="1"/>
  <c r="O208" i="6"/>
  <c r="Q209" i="6" s="1"/>
  <c r="O207" i="6"/>
  <c r="Q208" i="6" s="1"/>
  <c r="Q206" i="6"/>
  <c r="O206" i="6"/>
  <c r="Q207" i="6" s="1"/>
  <c r="O205" i="6"/>
  <c r="Q204" i="6"/>
  <c r="O204" i="6"/>
  <c r="Q205" i="6" s="1"/>
  <c r="Q203" i="6"/>
  <c r="O203" i="6"/>
  <c r="Q202" i="6"/>
  <c r="O202" i="6"/>
  <c r="O201" i="6"/>
  <c r="O200" i="6"/>
  <c r="Q201" i="6" s="1"/>
  <c r="O199" i="6"/>
  <c r="Q200" i="6" s="1"/>
  <c r="O198" i="6"/>
  <c r="Q199" i="6" s="1"/>
  <c r="O197" i="6"/>
  <c r="Q198" i="6" s="1"/>
  <c r="Q196" i="6"/>
  <c r="O196" i="6"/>
  <c r="Q197" i="6" s="1"/>
  <c r="Q195" i="6"/>
  <c r="O195" i="6"/>
  <c r="O194" i="6"/>
  <c r="O193" i="6"/>
  <c r="Q194" i="6" s="1"/>
  <c r="Q192" i="6"/>
  <c r="O192" i="6"/>
  <c r="Q193" i="6" s="1"/>
  <c r="O191" i="6"/>
  <c r="O190" i="6"/>
  <c r="Q191" i="6" s="1"/>
  <c r="Q189" i="6"/>
  <c r="O189" i="6"/>
  <c r="Q190" i="6" s="1"/>
  <c r="O188" i="6"/>
  <c r="O187" i="6"/>
  <c r="Q188" i="6" s="1"/>
  <c r="O186" i="6"/>
  <c r="Q187" i="6" s="1"/>
  <c r="O185" i="6"/>
  <c r="Q186" i="6" s="1"/>
  <c r="Q184" i="6"/>
  <c r="O184" i="6"/>
  <c r="Q185" i="6" s="1"/>
  <c r="Q183" i="6"/>
  <c r="O183" i="6"/>
  <c r="Q182" i="6"/>
  <c r="O182" i="6"/>
  <c r="Q181" i="6"/>
  <c r="O181" i="6"/>
  <c r="Q180" i="6"/>
  <c r="O180" i="6"/>
  <c r="O179" i="6"/>
  <c r="O178" i="6"/>
  <c r="Q179" i="6" s="1"/>
  <c r="O177" i="6"/>
  <c r="Q178" i="6" s="1"/>
  <c r="O176" i="6"/>
  <c r="Q177" i="6" s="1"/>
  <c r="O175" i="6"/>
  <c r="Q176" i="6" s="1"/>
  <c r="Q174" i="6"/>
  <c r="O174" i="6"/>
  <c r="Q175" i="6" s="1"/>
  <c r="Q173" i="6"/>
  <c r="O173" i="6"/>
  <c r="O172" i="6"/>
  <c r="O171" i="6"/>
  <c r="Q172" i="6" s="1"/>
  <c r="O170" i="6"/>
  <c r="Q171" i="6" s="1"/>
  <c r="O169" i="6"/>
  <c r="Q170" i="6" s="1"/>
  <c r="O168" i="6"/>
  <c r="Q169" i="6" s="1"/>
  <c r="Q167" i="6"/>
  <c r="O167" i="6"/>
  <c r="Q168" i="6" s="1"/>
  <c r="O166" i="6"/>
  <c r="O165" i="6"/>
  <c r="Q166" i="6" s="1"/>
  <c r="O164" i="6"/>
  <c r="Q165" i="6" s="1"/>
  <c r="Q163" i="6"/>
  <c r="O163" i="6"/>
  <c r="Q164" i="6" s="1"/>
  <c r="Q162" i="6"/>
  <c r="O162" i="6"/>
  <c r="O161" i="6"/>
  <c r="Q160" i="6"/>
  <c r="O160" i="6"/>
  <c r="Q161" i="6" s="1"/>
  <c r="Q159" i="6"/>
  <c r="O159" i="6"/>
  <c r="Q158" i="6"/>
  <c r="O158" i="6"/>
  <c r="O157" i="6"/>
  <c r="O156" i="6"/>
  <c r="Q157" i="6" s="1"/>
  <c r="O155" i="6"/>
  <c r="Q156" i="6" s="1"/>
  <c r="Q154" i="6"/>
  <c r="O154" i="6"/>
  <c r="Q155" i="6" s="1"/>
  <c r="Q153" i="6"/>
  <c r="O153" i="6"/>
  <c r="Q152" i="6"/>
  <c r="O152" i="6"/>
  <c r="Q151" i="6"/>
  <c r="O151" i="6"/>
  <c r="O150" i="6"/>
  <c r="O149" i="6"/>
  <c r="Q150" i="6" s="1"/>
  <c r="O148" i="6"/>
  <c r="Q149" i="6" s="1"/>
  <c r="O147" i="6"/>
  <c r="Q148" i="6" s="1"/>
  <c r="O146" i="6"/>
  <c r="Q147" i="6" s="1"/>
  <c r="Q145" i="6"/>
  <c r="O145" i="6"/>
  <c r="Q146" i="6" s="1"/>
  <c r="Q144" i="6"/>
  <c r="O144" i="6"/>
  <c r="O143" i="6"/>
  <c r="O142" i="6"/>
  <c r="Q143" i="6" s="1"/>
  <c r="O141" i="6"/>
  <c r="Q142" i="6" s="1"/>
  <c r="O140" i="6"/>
  <c r="Q141" i="6" s="1"/>
  <c r="O139" i="6"/>
  <c r="Q140" i="6" s="1"/>
  <c r="Q138" i="6"/>
  <c r="O138" i="6"/>
  <c r="Q139" i="6" s="1"/>
  <c r="Q137" i="6"/>
  <c r="O137" i="6"/>
  <c r="Q136" i="6"/>
  <c r="O136" i="6"/>
  <c r="O135" i="6"/>
  <c r="O134" i="6"/>
  <c r="Q135" i="6" s="1"/>
  <c r="Q133" i="6"/>
  <c r="O133" i="6"/>
  <c r="Q134" i="6" s="1"/>
  <c r="O132" i="6"/>
  <c r="O131" i="6"/>
  <c r="Q132" i="6" s="1"/>
  <c r="Q130" i="6"/>
  <c r="O130" i="6"/>
  <c r="Q131" i="6" s="1"/>
  <c r="Q129" i="6"/>
  <c r="O129" i="6"/>
  <c r="O128" i="6"/>
  <c r="O127" i="6"/>
  <c r="Q128" i="6" s="1"/>
  <c r="O126" i="6"/>
  <c r="Q127" i="6" s="1"/>
  <c r="Q125" i="6"/>
  <c r="O125" i="6"/>
  <c r="Q126" i="6" s="1"/>
  <c r="Q124" i="6"/>
  <c r="O124" i="6"/>
  <c r="Q123" i="6"/>
  <c r="O123" i="6"/>
  <c r="O122" i="6"/>
  <c r="O121" i="6"/>
  <c r="Q122" i="6" s="1"/>
  <c r="O120" i="6"/>
  <c r="Q121" i="6" s="1"/>
  <c r="O119" i="6"/>
  <c r="Q120" i="6" s="1"/>
  <c r="Q118" i="6"/>
  <c r="O118" i="6"/>
  <c r="Q119" i="6" s="1"/>
  <c r="O117" i="6"/>
  <c r="Q116" i="6"/>
  <c r="O116" i="6"/>
  <c r="Q117" i="6" s="1"/>
  <c r="Q115" i="6"/>
  <c r="O115" i="6"/>
  <c r="Q114" i="6"/>
  <c r="O114" i="6"/>
  <c r="O113" i="6"/>
  <c r="O112" i="6"/>
  <c r="Q113" i="6" s="1"/>
  <c r="O111" i="6"/>
  <c r="Q112" i="6" s="1"/>
  <c r="O110" i="6"/>
  <c r="Q111" i="6" s="1"/>
  <c r="O109" i="6"/>
  <c r="Q110" i="6" s="1"/>
  <c r="Q108" i="6"/>
  <c r="O108" i="6"/>
  <c r="Q109" i="6" s="1"/>
  <c r="Q107" i="6"/>
  <c r="O107" i="6"/>
  <c r="O106" i="6"/>
  <c r="O105" i="6"/>
  <c r="Q106" i="6" s="1"/>
  <c r="Q104" i="6"/>
  <c r="O104" i="6"/>
  <c r="Q105" i="6" s="1"/>
  <c r="O103" i="6"/>
  <c r="O102" i="6"/>
  <c r="Q103" i="6" s="1"/>
  <c r="Q101" i="6"/>
  <c r="O101" i="6"/>
  <c r="Q102" i="6" s="1"/>
  <c r="O100" i="6"/>
  <c r="O99" i="6"/>
  <c r="Q100" i="6" s="1"/>
  <c r="O98" i="6"/>
  <c r="Q99" i="6" s="1"/>
  <c r="O97" i="6"/>
  <c r="Q98" i="6" s="1"/>
  <c r="Q96" i="6"/>
  <c r="O96" i="6"/>
  <c r="Q97" i="6" s="1"/>
  <c r="Q95" i="6"/>
  <c r="O95" i="6"/>
  <c r="Q94" i="6"/>
  <c r="O94" i="6"/>
  <c r="Q93" i="6"/>
  <c r="O93" i="6"/>
  <c r="Q92" i="6"/>
  <c r="O92" i="6"/>
  <c r="O91" i="6"/>
  <c r="O90" i="6"/>
  <c r="Q91" i="6" s="1"/>
  <c r="O89" i="6"/>
  <c r="Q90" i="6" s="1"/>
  <c r="O88" i="6"/>
  <c r="Q89" i="6" s="1"/>
  <c r="O87" i="6"/>
  <c r="Q88" i="6" s="1"/>
  <c r="Q86" i="6"/>
  <c r="O86" i="6"/>
  <c r="Q87" i="6" s="1"/>
  <c r="Q85" i="6"/>
  <c r="O85" i="6"/>
  <c r="O84" i="6"/>
  <c r="O83" i="6"/>
  <c r="Q84" i="6" s="1"/>
  <c r="O82" i="6"/>
  <c r="Q83" i="6" s="1"/>
  <c r="O81" i="6"/>
  <c r="Q82" i="6" s="1"/>
  <c r="O80" i="6"/>
  <c r="Q81" i="6" s="1"/>
  <c r="Q79" i="6"/>
  <c r="O79" i="6"/>
  <c r="Q80" i="6" s="1"/>
  <c r="O78" i="6"/>
  <c r="O77" i="6"/>
  <c r="Q78" i="6" s="1"/>
  <c r="O76" i="6"/>
  <c r="Q77" i="6" s="1"/>
  <c r="Q75" i="6"/>
  <c r="O75" i="6"/>
  <c r="Q76" i="6" s="1"/>
  <c r="O74" i="6"/>
  <c r="O73" i="6"/>
  <c r="Q74" i="6" s="1"/>
  <c r="Q72" i="6"/>
  <c r="O72" i="6"/>
  <c r="Q73" i="6" s="1"/>
  <c r="Q71" i="6"/>
  <c r="O71" i="6"/>
  <c r="Q70" i="6"/>
  <c r="O70" i="6"/>
  <c r="O69" i="6"/>
  <c r="O68" i="6"/>
  <c r="Q69" i="6" s="1"/>
  <c r="Q67" i="6"/>
  <c r="O67" i="6"/>
  <c r="Q68" i="6" s="1"/>
  <c r="Q66" i="6"/>
  <c r="O66" i="6"/>
  <c r="O65" i="6"/>
  <c r="Q64" i="6"/>
  <c r="O64" i="6"/>
  <c r="Q65" i="6" s="1"/>
  <c r="Q63" i="6"/>
  <c r="O63" i="6"/>
  <c r="O62" i="6"/>
  <c r="O61" i="6"/>
  <c r="Q62" i="6" s="1"/>
  <c r="O60" i="6"/>
  <c r="Q61" i="6" s="1"/>
  <c r="O59" i="6"/>
  <c r="Q60" i="6" s="1"/>
  <c r="Q58" i="6"/>
  <c r="O58" i="6"/>
  <c r="Q59" i="6" s="1"/>
  <c r="Q57" i="6"/>
  <c r="O57" i="6"/>
  <c r="O56" i="6"/>
  <c r="O55" i="6"/>
  <c r="Q56" i="6" s="1"/>
  <c r="O54" i="6"/>
  <c r="Q55" i="6" s="1"/>
  <c r="Q53" i="6"/>
  <c r="O53" i="6"/>
  <c r="Q54" i="6" s="1"/>
  <c r="Q52" i="6"/>
  <c r="O52" i="6"/>
  <c r="O51" i="6"/>
  <c r="Q50" i="6"/>
  <c r="O50" i="6"/>
  <c r="Q51" i="6" s="1"/>
  <c r="Q49" i="6"/>
  <c r="O49" i="6"/>
  <c r="Q48" i="6"/>
  <c r="O48" i="6"/>
  <c r="O47" i="6"/>
  <c r="O46" i="6"/>
  <c r="Q47" i="6" s="1"/>
  <c r="O45" i="6"/>
  <c r="Q46" i="6" s="1"/>
  <c r="O44" i="6"/>
  <c r="Q45" i="6" s="1"/>
  <c r="Q43" i="6"/>
  <c r="O43" i="6"/>
  <c r="Q44" i="6" s="1"/>
  <c r="Q42" i="6"/>
  <c r="O42" i="6"/>
  <c r="Q41" i="6"/>
  <c r="O41" i="6"/>
  <c r="O40" i="6"/>
  <c r="O39" i="6"/>
  <c r="Q40" i="6" s="1"/>
  <c r="Q38" i="6"/>
  <c r="O38" i="6"/>
  <c r="Q39" i="6" s="1"/>
  <c r="O37" i="6"/>
  <c r="O36" i="6"/>
  <c r="Q37" i="6" s="1"/>
  <c r="Q35" i="6"/>
  <c r="O35" i="6"/>
  <c r="Q36" i="6" s="1"/>
  <c r="O34" i="6"/>
  <c r="O33" i="6"/>
  <c r="Q34" i="6" s="1"/>
  <c r="O32" i="6"/>
  <c r="Q33" i="6" s="1"/>
  <c r="Q31" i="6"/>
  <c r="O31" i="6"/>
  <c r="Q32" i="6" s="1"/>
  <c r="O30" i="6"/>
  <c r="Q29" i="6"/>
  <c r="O29" i="6"/>
  <c r="Q30" i="6" s="1"/>
  <c r="Q28" i="6"/>
  <c r="O28" i="6"/>
  <c r="Q27" i="6"/>
  <c r="O27" i="6"/>
  <c r="Q26" i="6"/>
  <c r="O26" i="6"/>
  <c r="O25" i="6"/>
  <c r="O24" i="6"/>
  <c r="Q25" i="6" s="1"/>
  <c r="O23" i="6"/>
  <c r="Q24" i="6" s="1"/>
  <c r="Q22" i="6"/>
  <c r="O22" i="6"/>
  <c r="Q23" i="6" s="1"/>
  <c r="Q21" i="6"/>
  <c r="O21" i="6"/>
  <c r="Q20" i="6"/>
  <c r="O20" i="6"/>
  <c r="Q19" i="6"/>
  <c r="O19" i="6"/>
  <c r="O18" i="6"/>
  <c r="O17" i="6"/>
  <c r="Q18" i="6" s="1"/>
  <c r="O16" i="6"/>
  <c r="Q17" i="6" s="1"/>
  <c r="O15" i="6"/>
  <c r="Q16" i="6" s="1"/>
  <c r="O14" i="6"/>
  <c r="Q15" i="6" s="1"/>
  <c r="Q13" i="6"/>
  <c r="O13" i="6"/>
  <c r="Q14" i="6" s="1"/>
  <c r="Q12" i="6"/>
  <c r="O12" i="6"/>
  <c r="G55" i="7" l="1"/>
  <c r="H10" i="6"/>
  <c r="H138" i="7"/>
  <c r="R9" i="6"/>
  <c r="H105" i="7"/>
  <c r="G97" i="7"/>
  <c r="G98" i="7"/>
  <c r="G76" i="7"/>
  <c r="G96" i="7"/>
  <c r="G74" i="7"/>
  <c r="H106" i="7"/>
  <c r="H142" i="7"/>
  <c r="H139" i="7"/>
  <c r="H145" i="7"/>
  <c r="F7" i="7"/>
  <c r="F9" i="7"/>
  <c r="G90" i="7"/>
  <c r="G57" i="7"/>
  <c r="F10" i="7"/>
  <c r="G60" i="7"/>
  <c r="H140" i="7"/>
  <c r="F11" i="7"/>
  <c r="G88" i="7"/>
  <c r="F6" i="7"/>
  <c r="G93" i="7"/>
  <c r="F8" i="7"/>
  <c r="G63" i="7"/>
  <c r="G87" i="7"/>
  <c r="G65" i="7"/>
  <c r="H141" i="7"/>
  <c r="G66" i="7"/>
  <c r="G82" i="7"/>
  <c r="G85" i="7"/>
  <c r="G101" i="7"/>
  <c r="H146" i="7"/>
  <c r="H147" i="7"/>
  <c r="G68" i="7"/>
  <c r="G79" i="7"/>
  <c r="H143" i="7"/>
  <c r="H144" i="7"/>
  <c r="G71" i="7"/>
  <c r="G99" i="7"/>
  <c r="G77" i="7"/>
  <c r="G56" i="7"/>
  <c r="G67" i="7"/>
  <c r="G78" i="7"/>
  <c r="G89" i="7"/>
  <c r="G100" i="7"/>
  <c r="G58" i="7"/>
  <c r="G69" i="7"/>
  <c r="G80" i="7"/>
  <c r="G91" i="7"/>
  <c r="G102" i="7"/>
  <c r="G59" i="7"/>
  <c r="G70" i="7"/>
  <c r="G81" i="7"/>
  <c r="G92" i="7"/>
  <c r="G61" i="7"/>
  <c r="G72" i="7"/>
  <c r="G83" i="7"/>
  <c r="G94" i="7"/>
  <c r="G62" i="7"/>
  <c r="G73" i="7"/>
  <c r="G84" i="7"/>
  <c r="G95" i="7"/>
  <c r="G64" i="7"/>
  <c r="G75" i="7"/>
  <c r="G86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<sst xmlns="http://schemas.openxmlformats.org/spreadsheetml/2006/main" count="202" uniqueCount="155">
  <si>
    <t xml:space="preserve">Reportingliste Wohnen  </t>
  </si>
  <si>
    <t>Die Reportingliste muss im EXCEL-Format und ungeschützt eingereicht werden, damit das Kontraktmanagement die Daten anschliessend bedürfnisgerecht sortieren kann.</t>
  </si>
  <si>
    <t>Name des Leistungserbringers:</t>
  </si>
  <si>
    <t>zwingend auszufüllen</t>
  </si>
  <si>
    <t>Auswertungszeitraum:</t>
  </si>
  <si>
    <t>Nummer eintragen</t>
  </si>
  <si>
    <t>Name, Vorname eintragen</t>
  </si>
  <si>
    <t>Jahrgang
eintragen</t>
  </si>
  <si>
    <t>1, 2, 3, usw. = Menge eintragen</t>
  </si>
  <si>
    <t>Daten eintragen</t>
  </si>
  <si>
    <t>1 wenn zutreffend</t>
  </si>
  <si>
    <t>Weitere wichtige Informationen</t>
  </si>
  <si>
    <t>Vers.-Nr. 
756.xxxx.xxxx.xx</t>
  </si>
  <si>
    <t>versicherten Personen</t>
  </si>
  <si>
    <t>Jahr-gang</t>
  </si>
  <si>
    <t>Wohnen inkl. Vollpension</t>
  </si>
  <si>
    <t>ohne Verpflegung</t>
  </si>
  <si>
    <t>Verpfleg-ung</t>
  </si>
  <si>
    <t>Anzahl Stunden Wohncoaching</t>
  </si>
  <si>
    <t>Eintritt</t>
  </si>
  <si>
    <t>Austritt</t>
  </si>
  <si>
    <t>A.</t>
  </si>
  <si>
    <t>Übertritte</t>
  </si>
  <si>
    <t>Dauer</t>
  </si>
  <si>
    <t>Wirkung</t>
  </si>
  <si>
    <t>Anschlusslösung</t>
  </si>
  <si>
    <t>zwingender Versand via HIN</t>
  </si>
  <si>
    <t>Wohnen intensive Betreuung (905.080.x.x)</t>
  </si>
  <si>
    <t>Wohnen normale Betreuung (905.081.x.x)</t>
  </si>
  <si>
    <t>Wohnbegleitung Aussenwohngruppe (905.082.x.x)</t>
  </si>
  <si>
    <t>Wohncoaching (905.083.x.x)</t>
  </si>
  <si>
    <t>Hotellerie (905.084.x.x)</t>
  </si>
  <si>
    <t>Mittagessen (905.085.x.x)</t>
  </si>
  <si>
    <t>Anzahl gesamthaft verfügte Stunden pro vP</t>
  </si>
  <si>
    <t>Anzahl genutzte Stunden pro vP</t>
  </si>
  <si>
    <t xml:space="preserve">Startdatum der Massnahme </t>
  </si>
  <si>
    <t>Austritts- /  Abbruchdatum</t>
  </si>
  <si>
    <t>Austritt aufgrund Abbruch</t>
  </si>
  <si>
    <t>Stufe Nr.</t>
  </si>
  <si>
    <t>Vorherige Stufe</t>
  </si>
  <si>
    <t>Differenz</t>
  </si>
  <si>
    <t>Anzahl Monate</t>
  </si>
  <si>
    <t>Kann selbständig Wohnen</t>
  </si>
  <si>
    <t>Kann selbständig Wohnen mit Begleitung</t>
  </si>
  <si>
    <t>Braucht den betreuten Rahmen</t>
  </si>
  <si>
    <t>Wohnen in eigener (selbstfinanzierter) Wohnung</t>
  </si>
  <si>
    <t>Wohnen im institutionellen Rahmen</t>
  </si>
  <si>
    <t>Wohnen bei Eltern / Angehörigen / WG</t>
  </si>
  <si>
    <t>Klinikaufenthalt</t>
  </si>
  <si>
    <t>keine Angaben</t>
  </si>
  <si>
    <t>Zuweisende IV-Stelle (Kantonskürzel eintragen)</t>
  </si>
  <si>
    <t>Anzahl vers. Personen</t>
  </si>
  <si>
    <t>Anzahl Massnahmen</t>
  </si>
  <si>
    <t>Fallführende Fachperson Leistungserbringer</t>
  </si>
  <si>
    <t>Massnahmen in %</t>
  </si>
  <si>
    <t>Eingliederungsfachperson</t>
  </si>
  <si>
    <t>Bemerkungen</t>
  </si>
  <si>
    <t>Spalte1</t>
  </si>
  <si>
    <t>Spalte2</t>
  </si>
  <si>
    <t>Spalte3</t>
  </si>
  <si>
    <t>Spalte4</t>
  </si>
  <si>
    <t>Spalte5</t>
  </si>
  <si>
    <t>Spalte58</t>
  </si>
  <si>
    <t>Spalte6</t>
  </si>
  <si>
    <t>Spalte7</t>
  </si>
  <si>
    <t>Spalte14</t>
  </si>
  <si>
    <t>Spalte142</t>
  </si>
  <si>
    <t>Spalte15</t>
  </si>
  <si>
    <t>Spalte50</t>
  </si>
  <si>
    <t>Spalte51</t>
  </si>
  <si>
    <t>Spalte52</t>
  </si>
  <si>
    <t>Spalte524</t>
  </si>
  <si>
    <t>Spalte523</t>
  </si>
  <si>
    <t>Spalte522</t>
  </si>
  <si>
    <t>Spalte53</t>
  </si>
  <si>
    <t>Spalte534</t>
  </si>
  <si>
    <t>Spalte533</t>
  </si>
  <si>
    <t>Spalte532</t>
  </si>
  <si>
    <t>Spalte54</t>
  </si>
  <si>
    <t>Spalte55</t>
  </si>
  <si>
    <t>Spalte56</t>
  </si>
  <si>
    <t>Spalte57</t>
  </si>
  <si>
    <t>Spalte8</t>
  </si>
  <si>
    <t>Spalte9</t>
  </si>
  <si>
    <t>Spalte10</t>
  </si>
  <si>
    <t>Spalte11</t>
  </si>
  <si>
    <t>Spalte12</t>
  </si>
  <si>
    <t>Auswertung Reporting</t>
  </si>
  <si>
    <t>1 Kennzahlen</t>
  </si>
  <si>
    <t>Wohnen</t>
  </si>
  <si>
    <t>Aktuelles Berichtsjahr</t>
  </si>
  <si>
    <t>Vorjahr</t>
  </si>
  <si>
    <t>Wohnen intensive Betreuung</t>
  </si>
  <si>
    <t>Wohnen normale Betreuung</t>
  </si>
  <si>
    <t>Wohnbegleitung Aussenwohngruppe</t>
  </si>
  <si>
    <t>Wohncoaching</t>
  </si>
  <si>
    <t>Hotellerie</t>
  </si>
  <si>
    <t>Mittagessen</t>
  </si>
  <si>
    <t>Altersschnitt vP</t>
  </si>
  <si>
    <t>Zuweisender Kanton</t>
  </si>
  <si>
    <t>AG</t>
  </si>
  <si>
    <t>AI</t>
  </si>
  <si>
    <t>AR</t>
  </si>
  <si>
    <t>BL</t>
  </si>
  <si>
    <t>BS</t>
  </si>
  <si>
    <t>BE</t>
  </si>
  <si>
    <t>FR</t>
  </si>
  <si>
    <t>GE</t>
  </si>
  <si>
    <t>Kantonale Verteilung</t>
  </si>
  <si>
    <t>GL</t>
  </si>
  <si>
    <t>GR</t>
  </si>
  <si>
    <t>JU</t>
  </si>
  <si>
    <t>LU</t>
  </si>
  <si>
    <t>NE</t>
  </si>
  <si>
    <t>NW</t>
  </si>
  <si>
    <t>OW</t>
  </si>
  <si>
    <t>SG</t>
  </si>
  <si>
    <t>SH</t>
  </si>
  <si>
    <t>SO</t>
  </si>
  <si>
    <t>SZ</t>
  </si>
  <si>
    <t>TG</t>
  </si>
  <si>
    <t>TI</t>
  </si>
  <si>
    <t>UR</t>
  </si>
  <si>
    <t>VD</t>
  </si>
  <si>
    <t>VS</t>
  </si>
  <si>
    <t>ZG</t>
  </si>
  <si>
    <t>ZH</t>
  </si>
  <si>
    <t>Anzahl Zuweisende</t>
  </si>
  <si>
    <t>Name EFP</t>
  </si>
  <si>
    <t>Prozent</t>
  </si>
  <si>
    <t>2 Evaluation der Massnahme</t>
  </si>
  <si>
    <t>Evaluation Dauer</t>
  </si>
  <si>
    <t>Anzahl Übertritte zu niedrigerer Betreuungsstufe</t>
  </si>
  <si>
    <t>Anzahl Übertritte zu höherer Betreuungsstufe</t>
  </si>
  <si>
    <t>Anzahl beendete Massnahmen aufgrund Austritt oder Abbruch</t>
  </si>
  <si>
    <t>Wohnen intensiv</t>
  </si>
  <si>
    <t>Wohnen normal</t>
  </si>
  <si>
    <t>Aussenwohn-gruppe</t>
  </si>
  <si>
    <t>Wohn-Coaching</t>
  </si>
  <si>
    <t>Aktu-elles Berichts-jahr</t>
  </si>
  <si>
    <t>Kann selbständig wohnen</t>
  </si>
  <si>
    <t>Kann selbständig wohnen mit Begleitung</t>
  </si>
  <si>
    <t>Wohnen in eigener (selbst-finanzierter) Wohnung</t>
  </si>
  <si>
    <t>Evaluation Wohn-Coaching</t>
  </si>
  <si>
    <t>Wohnen bei den Eltern / Angehörigen / WG</t>
  </si>
  <si>
    <t>Keine Angaben</t>
  </si>
  <si>
    <t>3 Effizienz</t>
  </si>
  <si>
    <t>Durchschnittliche Dauer pro Stufe (Monate)</t>
  </si>
  <si>
    <t>Aussenwohngruppe</t>
  </si>
  <si>
    <t>Aufgewendete Stunden</t>
  </si>
  <si>
    <t>Anzahl Coaches</t>
  </si>
  <si>
    <t>Coach</t>
  </si>
  <si>
    <t>Ø verwendete Stunden im Monat</t>
  </si>
  <si>
    <t>Ø verfügte Stunden im Monat</t>
  </si>
  <si>
    <t>Ø Ausschöpfung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</si>
</sst>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0.000"/>
    <numFmt numFmtId="169" formatCode="0.0"/>
  </numFmts>
  <fonts count="35" x14ac:knownFonts="1">
    <font>
      <sz val="11"/>
      <color theme="1"/>
      <name val="Inter Light"/>
      <family val="2"/>
      <scheme val="minor"/>
    </font>
    <font>
      <sz val="10.5"/>
      <color theme="1"/>
      <name val="Arial"/>
      <family val="2"/>
    </font>
    <font>
      <sz val="18"/>
      <color theme="3"/>
      <name val="Inter SemiBold"/>
      <family val="2"/>
      <scheme val="major"/>
    </font>
    <font>
      <sz val="10.5"/>
      <color theme="1"/>
      <name val="Inter Light"/>
      <family val="2"/>
      <scheme val="minor"/>
    </font>
    <font>
      <b/>
      <sz val="10.5"/>
      <color rgb="FF3F3F3F"/>
      <name val="Inter SemiBold"/>
      <family val="2"/>
      <scheme val="major"/>
    </font>
    <font>
      <b/>
      <sz val="10.5"/>
      <color rgb="FFFA7D00"/>
      <name val="Inter SemiBold"/>
      <family val="2"/>
      <scheme val="major"/>
    </font>
    <font>
      <i/>
      <sz val="10.5"/>
      <color rgb="FF7F7F7F"/>
      <name val="Inter Light"/>
      <family val="2"/>
      <scheme val="minor"/>
    </font>
    <font>
      <sz val="10.5"/>
      <color rgb="FFFA7D00"/>
      <name val="Inter Light"/>
      <family val="2"/>
      <scheme val="minor"/>
    </font>
    <font>
      <sz val="10.5"/>
      <color rgb="FFFF0000"/>
      <name val="Inter Light"/>
      <family val="2"/>
      <scheme val="minor"/>
    </font>
    <font>
      <b/>
      <sz val="10.5"/>
      <color theme="0"/>
      <name val="Inter Light"/>
      <family val="2"/>
      <scheme val="minor"/>
    </font>
    <font>
      <b/>
      <sz val="10.5"/>
      <color theme="1"/>
      <name val="Inter Light"/>
      <family val="2"/>
      <scheme val="minor"/>
    </font>
    <font>
      <b/>
      <sz val="15"/>
      <color theme="1"/>
      <name val="Inter SemiBold"/>
      <family val="2"/>
      <scheme val="major"/>
    </font>
    <font>
      <b/>
      <sz val="13"/>
      <name val="Inter SemiBold"/>
      <family val="2"/>
      <scheme val="major"/>
    </font>
    <font>
      <b/>
      <sz val="11"/>
      <name val="Inter SemiBold"/>
      <family val="3"/>
      <scheme val="major"/>
    </font>
    <font>
      <sz val="10.5"/>
      <color theme="0"/>
      <name val="Inter Light"/>
      <family val="2"/>
      <scheme val="minor"/>
    </font>
    <font>
      <sz val="8"/>
      <color theme="1"/>
      <name val="Inter Light"/>
      <family val="2"/>
      <scheme val="minor"/>
    </font>
    <font>
      <sz val="10"/>
      <color rgb="FF006100"/>
      <name val="Inter Light"/>
      <family val="2"/>
      <scheme val="minor"/>
    </font>
    <font>
      <sz val="10"/>
      <color rgb="FF9C6500"/>
      <name val="Inter Light"/>
      <family val="2"/>
      <scheme val="minor"/>
    </font>
    <font>
      <sz val="10"/>
      <color rgb="FF9C0006"/>
      <name val="Inter Light"/>
      <family val="2"/>
      <scheme val="minor"/>
    </font>
    <font>
      <sz val="10"/>
      <color theme="1"/>
      <name val="Inter Light"/>
      <family val="2"/>
      <scheme val="minor"/>
    </font>
    <font>
      <u/>
      <sz val="8"/>
      <color theme="1"/>
      <name val="Inter Light"/>
      <family val="2"/>
      <scheme val="minor"/>
    </font>
    <font>
      <sz val="8"/>
      <color theme="1"/>
      <name val="Inter SemiBold"/>
      <scheme val="major"/>
    </font>
    <font>
      <sz val="13"/>
      <color theme="1"/>
      <name val="Inter Light"/>
      <family val="2"/>
      <scheme val="minor"/>
    </font>
    <font>
      <b/>
      <sz val="16"/>
      <name val="Arial"/>
      <family val="2"/>
    </font>
    <font>
      <sz val="10"/>
      <name val="Arial"/>
      <family val="2"/>
    </font>
    <font>
      <b/>
      <sz val="16"/>
      <color indexed="9"/>
      <name val="Arial"/>
      <family val="2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3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6" fillId="2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3" fillId="5" borderId="1" applyNumberFormat="0" applyAlignment="0" applyProtection="0"/>
    <xf numFmtId="0" fontId="4" fillId="6" borderId="2" applyNumberFormat="0" applyAlignment="0" applyProtection="0"/>
    <xf numFmtId="0" fontId="5" fillId="6" borderId="1" applyNumberFormat="0" applyAlignment="0" applyProtection="0"/>
    <xf numFmtId="0" fontId="7" fillId="0" borderId="3" applyNumberFormat="0" applyFill="0" applyAlignment="0" applyProtection="0"/>
    <xf numFmtId="0" fontId="9" fillId="7" borderId="4" applyNumberFormat="0" applyAlignment="0" applyProtection="0"/>
    <xf numFmtId="0" fontId="8" fillId="0" borderId="0" applyNumberFormat="0" applyFill="0" applyBorder="0" applyAlignment="0" applyProtection="0"/>
    <xf numFmtId="0" fontId="3" fillId="32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4" fontId="3" fillId="0" borderId="0" applyFont="0" applyFill="0" applyBorder="0" applyProtection="0"/>
    <xf numFmtId="0" fontId="22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1" fillId="0" borderId="7" applyNumberFormat="0" applyFill="0" applyProtection="0">
      <alignment vertical="top" wrapText="1"/>
    </xf>
    <xf numFmtId="0" fontId="21" fillId="0" borderId="0" applyNumberFormat="0" applyFill="0" applyBorder="0" applyAlignment="0" applyProtection="0"/>
    <xf numFmtId="49" fontId="15" fillId="0" borderId="8" applyNumberFormat="0" applyFont="0" applyFill="0" applyAlignment="0" applyProtection="0"/>
  </cellStyleXfs>
  <cellXfs count="10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22" fillId="0" borderId="0" xfId="48" applyNumberFormat="1"/>
    <xf numFmtId="0" fontId="0" fillId="0" borderId="0" xfId="49" applyNumberFormat="1" applyFont="1" applyBorder="1" applyAlignment="1">
      <alignment horizontal="right"/>
    </xf>
    <xf numFmtId="0" fontId="24" fillId="33" borderId="0" xfId="0" applyFont="1" applyFill="1" applyAlignment="1" applyProtection="1">
      <alignment horizontal="left"/>
      <protection locked="0"/>
    </xf>
    <xf numFmtId="0" fontId="25" fillId="33" borderId="0" xfId="0" applyFont="1" applyFill="1" applyAlignment="1" applyProtection="1">
      <alignment horizontal="center"/>
      <protection locked="0"/>
    </xf>
    <xf numFmtId="0" fontId="26" fillId="33" borderId="0" xfId="0" applyFont="1" applyFill="1" applyAlignment="1" applyProtection="1">
      <alignment horizontal="center"/>
      <protection locked="0"/>
    </xf>
    <xf numFmtId="0" fontId="27" fillId="0" borderId="0" xfId="0" applyFont="1" applyProtection="1">
      <protection locked="0"/>
    </xf>
    <xf numFmtId="0" fontId="27" fillId="0" borderId="8" xfId="0" applyFont="1" applyBorder="1" applyProtection="1">
      <protection locked="0"/>
    </xf>
    <xf numFmtId="0" fontId="31" fillId="33" borderId="0" xfId="0" applyFont="1" applyFill="1" applyAlignment="1">
      <alignment vertical="center" wrapText="1"/>
    </xf>
    <xf numFmtId="0" fontId="31" fillId="33" borderId="18" xfId="0" applyFont="1" applyFill="1" applyBorder="1" applyAlignment="1">
      <alignment vertical="center" wrapText="1"/>
    </xf>
    <xf numFmtId="0" fontId="24" fillId="0" borderId="14" xfId="0" applyFont="1" applyBorder="1" applyAlignment="1">
      <alignment horizontal="center"/>
    </xf>
    <xf numFmtId="0" fontId="30" fillId="0" borderId="14" xfId="0" applyFont="1" applyBorder="1" applyAlignment="1">
      <alignment horizontal="center" textRotation="90" wrapText="1"/>
    </xf>
    <xf numFmtId="0" fontId="29" fillId="0" borderId="14" xfId="0" applyFont="1" applyBorder="1" applyAlignment="1">
      <alignment horizontal="center"/>
    </xf>
    <xf numFmtId="0" fontId="29" fillId="0" borderId="14" xfId="0" applyFont="1" applyBorder="1" applyAlignment="1">
      <alignment horizontal="center" textRotation="90"/>
    </xf>
    <xf numFmtId="0" fontId="29" fillId="0" borderId="14" xfId="0" applyFont="1" applyBorder="1" applyAlignment="1">
      <alignment horizontal="center" textRotation="90" wrapText="1"/>
    </xf>
    <xf numFmtId="0" fontId="31" fillId="33" borderId="20" xfId="0" applyFont="1" applyFill="1" applyBorder="1" applyAlignment="1">
      <alignment vertical="center" wrapText="1"/>
    </xf>
    <xf numFmtId="0" fontId="30" fillId="0" borderId="17" xfId="0" applyFont="1" applyBorder="1" applyProtection="1">
      <protection locked="0"/>
    </xf>
    <xf numFmtId="0" fontId="29" fillId="0" borderId="14" xfId="0" applyFont="1" applyBorder="1" applyAlignment="1" applyProtection="1">
      <alignment horizontal="left"/>
      <protection locked="0"/>
    </xf>
    <xf numFmtId="0" fontId="29" fillId="0" borderId="14" xfId="0" applyFont="1" applyBorder="1" applyAlignment="1" applyProtection="1">
      <alignment horizontal="right"/>
      <protection locked="0"/>
    </xf>
    <xf numFmtId="0" fontId="29" fillId="0" borderId="14" xfId="0" applyFont="1" applyBorder="1" applyAlignment="1" applyProtection="1">
      <alignment horizontal="center"/>
      <protection locked="0"/>
    </xf>
    <xf numFmtId="14" fontId="29" fillId="0" borderId="14" xfId="0" applyNumberFormat="1" applyFont="1" applyBorder="1" applyAlignment="1" applyProtection="1">
      <alignment horizontal="center"/>
      <protection locked="0"/>
    </xf>
    <xf numFmtId="1" fontId="24" fillId="33" borderId="14" xfId="0" applyNumberFormat="1" applyFont="1" applyFill="1" applyBorder="1" applyAlignment="1" applyProtection="1">
      <alignment horizontal="center"/>
      <protection locked="0"/>
    </xf>
    <xf numFmtId="0" fontId="29" fillId="0" borderId="14" xfId="0" applyFont="1" applyBorder="1" applyProtection="1">
      <protection locked="0"/>
    </xf>
    <xf numFmtId="0" fontId="29" fillId="0" borderId="15" xfId="0" applyFont="1" applyBorder="1" applyAlignment="1" applyProtection="1">
      <alignment wrapText="1"/>
      <protection locked="0"/>
    </xf>
    <xf numFmtId="0" fontId="24" fillId="0" borderId="17" xfId="0" applyFont="1" applyBorder="1" applyProtection="1">
      <protection locked="0"/>
    </xf>
    <xf numFmtId="0" fontId="24" fillId="0" borderId="11" xfId="0" applyFont="1" applyBorder="1" applyProtection="1">
      <protection locked="0"/>
    </xf>
    <xf numFmtId="0" fontId="29" fillId="0" borderId="18" xfId="0" applyFont="1" applyBorder="1" applyAlignment="1" applyProtection="1">
      <alignment horizontal="left"/>
      <protection locked="0"/>
    </xf>
    <xf numFmtId="0" fontId="29" fillId="0" borderId="18" xfId="0" applyFont="1" applyBorder="1" applyAlignment="1" applyProtection="1">
      <alignment horizontal="right"/>
      <protection locked="0"/>
    </xf>
    <xf numFmtId="0" fontId="29" fillId="0" borderId="18" xfId="0" applyFont="1" applyBorder="1" applyAlignment="1" applyProtection="1">
      <alignment horizontal="center"/>
      <protection locked="0"/>
    </xf>
    <xf numFmtId="14" fontId="29" fillId="0" borderId="18" xfId="0" applyNumberFormat="1" applyFont="1" applyBorder="1" applyAlignment="1" applyProtection="1">
      <alignment horizontal="center"/>
      <protection locked="0"/>
    </xf>
    <xf numFmtId="1" fontId="24" fillId="33" borderId="18" xfId="0" applyNumberFormat="1" applyFont="1" applyFill="1" applyBorder="1" applyAlignment="1" applyProtection="1">
      <alignment horizontal="center"/>
      <protection locked="0"/>
    </xf>
    <xf numFmtId="0" fontId="29" fillId="0" borderId="18" xfId="0" applyFont="1" applyBorder="1" applyProtection="1">
      <protection locked="0"/>
    </xf>
    <xf numFmtId="0" fontId="29" fillId="0" borderId="9" xfId="0" applyFont="1" applyBorder="1" applyAlignment="1" applyProtection="1">
      <alignment wrapText="1"/>
      <protection locked="0"/>
    </xf>
    <xf numFmtId="0" fontId="24" fillId="32" borderId="14" xfId="0" applyFont="1" applyFill="1" applyBorder="1" applyAlignment="1">
      <alignment horizontal="center" vertical="center"/>
    </xf>
    <xf numFmtId="0" fontId="29" fillId="32" borderId="14" xfId="0" applyFont="1" applyFill="1" applyBorder="1" applyAlignment="1">
      <alignment horizontal="center" vertical="center" wrapText="1"/>
    </xf>
    <xf numFmtId="0" fontId="29" fillId="32" borderId="14" xfId="0" applyFont="1" applyFill="1" applyBorder="1" applyAlignment="1">
      <alignment horizontal="center"/>
    </xf>
    <xf numFmtId="0" fontId="30" fillId="34" borderId="14" xfId="0" applyFont="1" applyFill="1" applyBorder="1" applyAlignment="1">
      <alignment horizontal="center" vertical="center" wrapText="1"/>
    </xf>
    <xf numFmtId="0" fontId="31" fillId="34" borderId="14" xfId="0" applyFont="1" applyFill="1" applyBorder="1" applyAlignment="1">
      <alignment horizontal="center" vertical="center" wrapText="1"/>
    </xf>
    <xf numFmtId="0" fontId="32" fillId="34" borderId="14" xfId="0" applyFont="1" applyFill="1" applyBorder="1" applyAlignment="1">
      <alignment horizontal="center" vertical="center" wrapText="1"/>
    </xf>
    <xf numFmtId="0" fontId="31" fillId="34" borderId="14" xfId="0" applyFont="1" applyFill="1" applyBorder="1" applyAlignment="1">
      <alignment horizontal="center" vertical="center"/>
    </xf>
    <xf numFmtId="0" fontId="29" fillId="32" borderId="14" xfId="0" applyFont="1" applyFill="1" applyBorder="1" applyAlignment="1">
      <alignment horizontal="left"/>
    </xf>
    <xf numFmtId="0" fontId="33" fillId="32" borderId="14" xfId="0" applyFont="1" applyFill="1" applyBorder="1" applyAlignment="1">
      <alignment horizontal="right"/>
    </xf>
    <xf numFmtId="1" fontId="29" fillId="32" borderId="14" xfId="0" applyNumberFormat="1" applyFont="1" applyFill="1" applyBorder="1" applyAlignment="1">
      <alignment horizontal="center"/>
    </xf>
    <xf numFmtId="0" fontId="29" fillId="32" borderId="14" xfId="0" applyFont="1" applyFill="1" applyBorder="1"/>
    <xf numFmtId="0" fontId="31" fillId="32" borderId="0" xfId="0" applyFont="1" applyFill="1" applyAlignment="1">
      <alignment vertical="center" wrapText="1"/>
    </xf>
    <xf numFmtId="0" fontId="30" fillId="34" borderId="13" xfId="0" applyFont="1" applyFill="1" applyBorder="1" applyProtection="1">
      <protection locked="0"/>
    </xf>
    <xf numFmtId="0" fontId="24" fillId="34" borderId="21" xfId="0" applyFont="1" applyFill="1" applyBorder="1" applyAlignment="1" applyProtection="1">
      <alignment horizontal="left"/>
      <protection locked="0"/>
    </xf>
    <xf numFmtId="0" fontId="24" fillId="34" borderId="21" xfId="0" applyFont="1" applyFill="1" applyBorder="1" applyAlignment="1" applyProtection="1">
      <alignment horizontal="right"/>
      <protection locked="0"/>
    </xf>
    <xf numFmtId="0" fontId="24" fillId="34" borderId="21" xfId="0" applyFont="1" applyFill="1" applyBorder="1" applyAlignment="1" applyProtection="1">
      <alignment horizontal="center"/>
      <protection locked="0"/>
    </xf>
    <xf numFmtId="14" fontId="24" fillId="34" borderId="21" xfId="0" applyNumberFormat="1" applyFont="1" applyFill="1" applyBorder="1" applyAlignment="1" applyProtection="1">
      <alignment horizontal="center"/>
      <protection locked="0"/>
    </xf>
    <xf numFmtId="0" fontId="24" fillId="34" borderId="21" xfId="0" applyFont="1" applyFill="1" applyBorder="1" applyProtection="1">
      <protection locked="0"/>
    </xf>
    <xf numFmtId="0" fontId="24" fillId="34" borderId="12" xfId="0" applyFont="1" applyFill="1" applyBorder="1" applyAlignment="1" applyProtection="1">
      <alignment wrapText="1"/>
      <protection locked="0"/>
    </xf>
    <xf numFmtId="0" fontId="30" fillId="32" borderId="9" xfId="0" applyFont="1" applyFill="1" applyBorder="1" applyAlignment="1">
      <alignment textRotation="90" readingOrder="1"/>
    </xf>
    <xf numFmtId="0" fontId="31" fillId="32" borderId="20" xfId="0" applyFont="1" applyFill="1" applyBorder="1" applyAlignment="1">
      <alignment vertical="center" wrapText="1"/>
    </xf>
    <xf numFmtId="0" fontId="29" fillId="32" borderId="18" xfId="0" applyFont="1" applyFill="1" applyBorder="1" applyAlignment="1">
      <alignment horizontal="center" vertical="center"/>
    </xf>
    <xf numFmtId="0" fontId="29" fillId="32" borderId="18" xfId="0" applyFont="1" applyFill="1" applyBorder="1" applyAlignment="1">
      <alignment vertical="center"/>
    </xf>
    <xf numFmtId="9" fontId="29" fillId="32" borderId="18" xfId="49" applyFont="1" applyFill="1" applyBorder="1" applyAlignment="1" applyProtection="1">
      <alignment horizontal="center"/>
    </xf>
    <xf numFmtId="1" fontId="29" fillId="32" borderId="18" xfId="0" applyNumberFormat="1" applyFont="1" applyFill="1" applyBorder="1" applyAlignment="1">
      <alignment horizontal="center"/>
    </xf>
    <xf numFmtId="9" fontId="29" fillId="32" borderId="18" xfId="49" applyFont="1" applyFill="1" applyBorder="1" applyAlignment="1" applyProtection="1">
      <alignment vertical="center"/>
    </xf>
    <xf numFmtId="0" fontId="29" fillId="32" borderId="18" xfId="0" applyFont="1" applyFill="1" applyBorder="1" applyAlignment="1">
      <alignment horizontal="right" vertical="center"/>
    </xf>
    <xf numFmtId="9" fontId="29" fillId="32" borderId="18" xfId="49" applyFont="1" applyFill="1" applyBorder="1" applyAlignment="1" applyProtection="1">
      <alignment horizontal="center" vertical="center"/>
    </xf>
    <xf numFmtId="0" fontId="31" fillId="32" borderId="20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left" indent="2"/>
    </xf>
    <xf numFmtId="0" fontId="29" fillId="0" borderId="0" xfId="0" applyFont="1"/>
    <xf numFmtId="0" fontId="29" fillId="0" borderId="0" xfId="0" applyFont="1" applyAlignment="1">
      <alignment wrapText="1"/>
    </xf>
    <xf numFmtId="2" fontId="29" fillId="0" borderId="0" xfId="0" applyNumberFormat="1" applyFont="1"/>
    <xf numFmtId="169" fontId="29" fillId="32" borderId="14" xfId="0" applyNumberFormat="1" applyFont="1" applyFill="1" applyBorder="1" applyAlignment="1">
      <alignment horizontal="right"/>
    </xf>
    <xf numFmtId="0" fontId="24" fillId="32" borderId="19" xfId="0" applyFont="1" applyFill="1" applyBorder="1" applyAlignment="1">
      <alignment horizontal="center" textRotation="90"/>
    </xf>
    <xf numFmtId="0" fontId="31" fillId="32" borderId="20" xfId="0" applyFont="1" applyFill="1" applyBorder="1" applyAlignment="1">
      <alignment horizontal="center" wrapText="1"/>
    </xf>
    <xf numFmtId="0" fontId="32" fillId="34" borderId="14" xfId="0" applyFont="1" applyFill="1" applyBorder="1" applyAlignment="1">
      <alignment horizontal="center" vertical="center" wrapText="1"/>
    </xf>
    <xf numFmtId="0" fontId="31" fillId="34" borderId="15" xfId="0" applyFont="1" applyFill="1" applyBorder="1" applyAlignment="1">
      <alignment horizontal="center" vertical="center"/>
    </xf>
    <xf numFmtId="0" fontId="31" fillId="34" borderId="16" xfId="0" applyFont="1" applyFill="1" applyBorder="1" applyAlignment="1">
      <alignment horizontal="center" vertical="center"/>
    </xf>
    <xf numFmtId="0" fontId="31" fillId="34" borderId="17" xfId="0" applyFont="1" applyFill="1" applyBorder="1" applyAlignment="1">
      <alignment horizontal="center" vertical="center"/>
    </xf>
    <xf numFmtId="0" fontId="31" fillId="34" borderId="14" xfId="0" applyFont="1" applyFill="1" applyBorder="1" applyAlignment="1">
      <alignment horizontal="center" vertical="center"/>
    </xf>
    <xf numFmtId="0" fontId="31" fillId="34" borderId="14" xfId="0" applyFont="1" applyFill="1" applyBorder="1" applyAlignment="1">
      <alignment horizontal="center" vertical="center" wrapText="1"/>
    </xf>
    <xf numFmtId="0" fontId="29" fillId="32" borderId="14" xfId="0" applyFont="1" applyFill="1" applyBorder="1" applyAlignment="1">
      <alignment horizontal="center"/>
    </xf>
    <xf numFmtId="0" fontId="29" fillId="32" borderId="14" xfId="0" applyFont="1" applyFill="1" applyBorder="1" applyAlignment="1">
      <alignment horizontal="center" vertical="center"/>
    </xf>
    <xf numFmtId="0" fontId="29" fillId="32" borderId="14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/>
      <protection locked="0"/>
    </xf>
    <xf numFmtId="0" fontId="27" fillId="0" borderId="0" xfId="0" applyFont="1" applyAlignment="1">
      <alignment horizontal="right"/>
    </xf>
    <xf numFmtId="0" fontId="28" fillId="0" borderId="9" xfId="0" applyFont="1" applyBorder="1" applyAlignment="1" applyProtection="1">
      <alignment horizontal="left"/>
      <protection locked="0"/>
    </xf>
    <xf numFmtId="0" fontId="28" fillId="0" borderId="10" xfId="0" applyFont="1" applyBorder="1" applyAlignment="1" applyProtection="1">
      <alignment horizontal="left"/>
      <protection locked="0"/>
    </xf>
    <xf numFmtId="0" fontId="28" fillId="0" borderId="11" xfId="0" applyFont="1" applyBorder="1" applyAlignment="1" applyProtection="1">
      <alignment horizontal="left"/>
      <protection locked="0"/>
    </xf>
    <xf numFmtId="0" fontId="27" fillId="0" borderId="8" xfId="0" applyFont="1" applyBorder="1" applyAlignment="1">
      <alignment horizontal="right"/>
    </xf>
    <xf numFmtId="0" fontId="27" fillId="0" borderId="12" xfId="0" applyFont="1" applyBorder="1" applyAlignment="1" applyProtection="1">
      <alignment horizontal="center"/>
      <protection locked="0"/>
    </xf>
    <xf numFmtId="0" fontId="27" fillId="0" borderId="8" xfId="0" applyFont="1" applyBorder="1" applyAlignment="1" applyProtection="1">
      <alignment horizontal="center"/>
      <protection locked="0"/>
    </xf>
    <xf numFmtId="0" fontId="27" fillId="0" borderId="13" xfId="0" applyFont="1" applyBorder="1" applyAlignment="1" applyProtection="1">
      <alignment horizontal="center"/>
      <protection locked="0"/>
    </xf>
    <xf numFmtId="0" fontId="29" fillId="0" borderId="0" xfId="0" applyFont="1"/>
    <xf numFmtId="9" fontId="29" fillId="0" borderId="0" xfId="49" applyFont="1" applyAlignment="1"/>
    <xf numFmtId="0" fontId="29" fillId="0" borderId="0" xfId="0" applyFont="1" applyAlignment="1">
      <alignment wrapText="1"/>
    </xf>
    <xf numFmtId="0" fontId="34" fillId="0" borderId="0" xfId="0" applyFont="1" applyAlignment="1">
      <alignment horizontal="left" vertical="center" indent="2"/>
    </xf>
    <xf numFmtId="0" fontId="29" fillId="35" borderId="0" xfId="0" applyFont="1" applyFill="1" applyAlignment="1">
      <alignment wrapText="1"/>
    </xf>
    <xf numFmtId="0" fontId="34" fillId="0" borderId="0" xfId="0" applyFont="1"/>
    <xf numFmtId="0" fontId="29" fillId="0" borderId="0" xfId="0" applyFont="1" applyAlignment="1">
      <alignment horizontal="center"/>
    </xf>
    <xf numFmtId="0" fontId="34" fillId="0" borderId="0" xfId="0" applyFont="1" applyAlignment="1">
      <alignment horizontal="left"/>
    </xf>
    <xf numFmtId="0" fontId="27" fillId="0" borderId="0" xfId="0" applyFont="1" applyAlignment="1">
      <alignment horizontal="left" vertical="center" indent="2"/>
    </xf>
    <xf numFmtId="168" fontId="24" fillId="34" borderId="21" xfId="0" applyNumberFormat="1" applyFont="1" applyFill="1" applyBorder="1" applyAlignment="1" applyProtection="1">
      <alignment horizontal="center"/>
      <protection locked="0"/>
    </xf>
    <xf numFmtId="169" fontId="24" fillId="32" borderId="14" xfId="0" applyNumberFormat="1" applyFont="1" applyFill="1" applyBorder="1" applyAlignment="1" applyProtection="1">
      <alignment horizontal="center"/>
      <protection locked="0"/>
    </xf>
    <xf numFmtId="169" fontId="24" fillId="32" borderId="18" xfId="0" applyNumberFormat="1" applyFont="1" applyFill="1" applyBorder="1" applyAlignment="1" applyProtection="1">
      <alignment horizontal="center"/>
      <protection locked="0"/>
    </xf>
  </cellXfs>
  <cellStyles count="53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hidden="1" customBuiltin="1"/>
    <cellStyle name="Berechnung" xfId="15" builtinId="22" hidden="1" customBuiltin="1"/>
    <cellStyle name="Dezimal [0]" xfId="2" builtinId="6" customBuiltin="1"/>
    <cellStyle name="Eingabe" xfId="13" builtinId="20" hidden="1" customBuiltin="1"/>
    <cellStyle name="Ergebnis" xfId="21" builtinId="25" customBuiltin="1"/>
    <cellStyle name="Erklärender Text" xfId="20" builtinId="53" hidden="1" customBuiltin="1"/>
    <cellStyle name="Fett" xfId="51" xr:uid="{2F16BEAB-BB96-44C4-9AAE-AAF4B8F9D6F7}"/>
    <cellStyle name="Gut" xfId="10" builtinId="26" customBuiltin="1"/>
    <cellStyle name="Komma" xfId="1" builtinId="3" hidden="1"/>
    <cellStyle name="Komma" xfId="47" builtinId="3" customBuiltin="1"/>
    <cellStyle name="Kopfzeile Tabelle" xfId="50" xr:uid="{D9B0255D-D5FA-41CF-B8CA-B6099D680DCA}"/>
    <cellStyle name="Link" xfId="22" builtinId="8" customBuiltin="1"/>
    <cellStyle name="Neutral" xfId="12" builtinId="28" customBuiltin="1"/>
    <cellStyle name="Notiz" xfId="19" builtinId="10" hidden="1" customBuiltin="1"/>
    <cellStyle name="Prozent" xfId="49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ilenhöhe" xfId="48" xr:uid="{C6DD5485-9D27-42FD-AB19-1C4DDE7232BF}"/>
    <cellStyle name="Zelle überprüfen" xfId="17" builtinId="23" hidden="1" customBuiltin="1"/>
    <cellStyle name="Zwischentitel" xfId="52" xr:uid="{84F5C1D5-CE1C-4DA6-AEE0-7E6AF5EFF098}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9" formatCode="0.0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auto="1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Wohnen</a:t>
            </a:r>
          </a:p>
          <a:p>
            <a:pPr>
              <a:defRPr/>
            </a:pPr>
            <a:r>
              <a:rPr lang="de-CH" sz="1100"/>
              <a:t>Anzahl Massnahmen: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Auswertungen!$F$5</c:f>
              <c:strCache>
                <c:ptCount val="1"/>
                <c:pt idx="0">
                  <c:v>Aktuelles Berichtsjahr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Auswertungen!$F$6:$F$11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Auswertungen!$A$6:$A$11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DEA-4B85-9265-0F9BA6CD4A78}"/>
            </c:ext>
          </c:extLst>
        </c:ser>
        <c:ser>
          <c:idx val="1"/>
          <c:order val="1"/>
          <c:tx>
            <c:strRef>
              <c:f>Auswertungen!$G$5</c:f>
              <c:strCache>
                <c:ptCount val="1"/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Auswertungen!$G$6:$G$11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Auswertungen!$A$6:$A$11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DEA-4B85-9265-0F9BA6CD4A78}"/>
            </c:ext>
          </c:extLst>
        </c:ser>
        <c:ser>
          <c:idx val="2"/>
          <c:order val="2"/>
          <c:tx>
            <c:strRef>
              <c:f>Auswertungen!$H$5</c:f>
              <c:strCache>
                <c:ptCount val="1"/>
                <c:pt idx="0">
                  <c:v>Vorjahr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Auswertungen!$H$6:$H$11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Auswertungen!$A$6:$A$11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4DEA-4B85-9265-0F9BA6CD4A78}"/>
            </c:ext>
          </c:extLst>
        </c:ser>
        <c:ser>
          <c:idx val="3"/>
          <c:order val="3"/>
          <c:tx>
            <c:strRef>
              <c:f>Auswertungen!$I$5</c:f>
              <c:strCache>
                <c:ptCount val="1"/>
              </c:strCache>
              <c:extLst xmlns:c15="http://schemas.microsoft.com/office/drawing/2012/chart"/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Auswertungen!$I$6:$I$11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Auswertungen!$A$6:$A$11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4DEA-4B85-9265-0F9BA6CD4A7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29202032"/>
        <c:axId val="1029204432"/>
        <c:extLst/>
      </c:barChart>
      <c:catAx>
        <c:axId val="10292020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29204432"/>
        <c:crosses val="autoZero"/>
        <c:auto val="1"/>
        <c:lblAlgn val="ctr"/>
        <c:lblOffset val="100"/>
        <c:noMultiLvlLbl val="0"/>
      </c:catAx>
      <c:valAx>
        <c:axId val="102920443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29202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Verteilung Kantone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Auswertungen!$E$16:$E$41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Auswertungen!$A$16:$B$41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37A4-4F2A-BE72-BD8EA50A04D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Evaluation Wirkung</a:t>
            </a:r>
          </a:p>
          <a:p>
            <a:pPr>
              <a:defRPr/>
            </a:pPr>
            <a:r>
              <a:rPr lang="de-CH" sz="1100"/>
              <a:t>Anzahl abgeschlossene Massnahmen: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Auswertungen!$A$112</c:f>
              <c:strCache>
                <c:ptCount val="1"/>
                <c:pt idx="0">
                  <c:v>Kann selbständig wohnen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Auswertungen!$C$110:$L$110</c:f>
            </c:multiLvlStrRef>
          </c:cat>
          <c:val>
            <c:numRef>
              <c:f>Auswertungen!$C$112:$L$112</c:f>
            </c:numRef>
          </c:val>
          <c:extLst>
            <c:ext xmlns:c16="http://schemas.microsoft.com/office/drawing/2014/chart" uri="{C3380CC4-5D6E-409C-BE32-E72D297353CC}">
              <c16:uniqueId val="{00000000-BE33-475E-BEE1-2A561B30C52A}"/>
            </c:ext>
          </c:extLst>
        </c:ser>
        <c:ser>
          <c:idx val="1"/>
          <c:order val="1"/>
          <c:tx>
            <c:strRef>
              <c:f>Auswertungen!$A$113</c:f>
              <c:strCache>
                <c:ptCount val="1"/>
                <c:pt idx="0">
                  <c:v>Kann selbständig wohnen mit Begleitung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Auswertungen!$C$110:$L$110</c:f>
            </c:multiLvlStrRef>
          </c:cat>
          <c:val>
            <c:numRef>
              <c:f>Auswertungen!$C$113:$L$113</c:f>
            </c:numRef>
          </c:val>
          <c:extLst>
            <c:ext xmlns:c16="http://schemas.microsoft.com/office/drawing/2014/chart" uri="{C3380CC4-5D6E-409C-BE32-E72D297353CC}">
              <c16:uniqueId val="{00000001-BE33-475E-BEE1-2A561B30C52A}"/>
            </c:ext>
          </c:extLst>
        </c:ser>
        <c:ser>
          <c:idx val="2"/>
          <c:order val="2"/>
          <c:tx>
            <c:strRef>
              <c:f>Auswertungen!$A$114</c:f>
              <c:strCache>
                <c:ptCount val="1"/>
                <c:pt idx="0">
                  <c:v>Braucht den betreuten Rahmen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Auswertungen!$C$110:$L$110</c:f>
            </c:multiLvlStrRef>
          </c:cat>
          <c:val>
            <c:numRef>
              <c:f>Auswertungen!$C$114:$L$114</c:f>
            </c:numRef>
          </c:val>
          <c:extLst>
            <c:ext xmlns:c16="http://schemas.microsoft.com/office/drawing/2014/chart" uri="{C3380CC4-5D6E-409C-BE32-E72D297353CC}">
              <c16:uniqueId val="{00000002-BE33-475E-BEE1-2A561B30C52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42322784"/>
        <c:axId val="1842323264"/>
      </c:barChart>
      <c:catAx>
        <c:axId val="18423227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42323264"/>
        <c:crosses val="autoZero"/>
        <c:auto val="1"/>
        <c:lblAlgn val="ctr"/>
        <c:lblOffset val="100"/>
        <c:noMultiLvlLbl val="0"/>
      </c:catAx>
      <c:valAx>
        <c:axId val="18423232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42322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Evaluation Anschlusslösung</a:t>
            </a:r>
          </a:p>
          <a:p>
            <a:pPr>
              <a:defRPr/>
            </a:pPr>
            <a:r>
              <a:rPr lang="de-CH" sz="1100"/>
              <a:t>Anzahl abgeschlossene Massnahmen: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Auswertungen!$A$118</c:f>
              <c:strCache>
                <c:ptCount val="1"/>
                <c:pt idx="0">
                  <c:v>Wohnen in eigener (selbst-finanzierter) Wohnung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Auswertungen!$C$116:$L$116</c:f>
            </c:multiLvlStrRef>
          </c:cat>
          <c:val>
            <c:numRef>
              <c:f>Auswertungen!$C$118:$L$118</c:f>
            </c:numRef>
          </c:val>
          <c:extLst>
            <c:ext xmlns:c16="http://schemas.microsoft.com/office/drawing/2014/chart" uri="{C3380CC4-5D6E-409C-BE32-E72D297353CC}">
              <c16:uniqueId val="{00000000-AAAC-46EB-9228-FA6052F0593B}"/>
            </c:ext>
          </c:extLst>
        </c:ser>
        <c:ser>
          <c:idx val="1"/>
          <c:order val="1"/>
          <c:tx>
            <c:strRef>
              <c:f>Auswertungen!$A$119</c:f>
              <c:strCache>
                <c:ptCount val="1"/>
                <c:pt idx="0">
                  <c:v>Wohnen im institutionellen Rahmen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Auswertungen!$C$116:$L$116</c:f>
            </c:multiLvlStrRef>
          </c:cat>
          <c:val>
            <c:numRef>
              <c:f>Auswertungen!$C$119:$L$119</c:f>
            </c:numRef>
          </c:val>
          <c:extLst>
            <c:ext xmlns:c16="http://schemas.microsoft.com/office/drawing/2014/chart" uri="{C3380CC4-5D6E-409C-BE32-E72D297353CC}">
              <c16:uniqueId val="{00000001-AAAC-46EB-9228-FA6052F0593B}"/>
            </c:ext>
          </c:extLst>
        </c:ser>
        <c:ser>
          <c:idx val="2"/>
          <c:order val="2"/>
          <c:tx>
            <c:strRef>
              <c:f>Auswertungen!$A$120</c:f>
              <c:strCache>
                <c:ptCount val="1"/>
                <c:pt idx="0">
                  <c:v>Wohnen bei den Eltern / Angehörigen / WG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Auswertungen!$C$116:$L$116</c:f>
            </c:multiLvlStrRef>
          </c:cat>
          <c:val>
            <c:numRef>
              <c:f>Auswertungen!$C$120:$L$120</c:f>
            </c:numRef>
          </c:val>
          <c:extLst>
            <c:ext xmlns:c16="http://schemas.microsoft.com/office/drawing/2014/chart" uri="{C3380CC4-5D6E-409C-BE32-E72D297353CC}">
              <c16:uniqueId val="{00000002-AAAC-46EB-9228-FA6052F0593B}"/>
            </c:ext>
          </c:extLst>
        </c:ser>
        <c:ser>
          <c:idx val="3"/>
          <c:order val="3"/>
          <c:tx>
            <c:strRef>
              <c:f>Auswertungen!$A$121</c:f>
              <c:strCache>
                <c:ptCount val="1"/>
                <c:pt idx="0">
                  <c:v>Klinikaufenthalt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Auswertungen!$C$116:$L$116</c:f>
            </c:multiLvlStrRef>
          </c:cat>
          <c:val>
            <c:numRef>
              <c:f>Auswertungen!$C$121:$L$121</c:f>
            </c:numRef>
          </c:val>
          <c:extLst>
            <c:ext xmlns:c16="http://schemas.microsoft.com/office/drawing/2014/chart" uri="{C3380CC4-5D6E-409C-BE32-E72D297353CC}">
              <c16:uniqueId val="{00000003-AAAC-46EB-9228-FA6052F0593B}"/>
            </c:ext>
          </c:extLst>
        </c:ser>
        <c:ser>
          <c:idx val="4"/>
          <c:order val="4"/>
          <c:tx>
            <c:strRef>
              <c:f>Auswertungen!$A$122</c:f>
              <c:strCache>
                <c:ptCount val="1"/>
                <c:pt idx="0">
                  <c:v>Keine Angaben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Auswertungen!$C$116:$L$116</c:f>
            </c:multiLvlStrRef>
          </c:cat>
          <c:val>
            <c:numRef>
              <c:f>Auswertungen!$C$122:$L$122</c:f>
            </c:numRef>
          </c:val>
          <c:extLst>
            <c:ext xmlns:c16="http://schemas.microsoft.com/office/drawing/2014/chart" uri="{C3380CC4-5D6E-409C-BE32-E72D297353CC}">
              <c16:uniqueId val="{00000004-AAAC-46EB-9228-FA6052F0593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71103408"/>
        <c:axId val="1671097648"/>
      </c:barChart>
      <c:catAx>
        <c:axId val="16711034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71097648"/>
        <c:crosses val="autoZero"/>
        <c:auto val="1"/>
        <c:lblAlgn val="ctr"/>
        <c:lblOffset val="100"/>
        <c:noMultiLvlLbl val="0"/>
      </c:catAx>
      <c:valAx>
        <c:axId val="167109764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71103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Durchschnittliche Dauer pro Wohnstufe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Auswertungen!$F$125</c:f>
              <c:strCache>
                <c:ptCount val="1"/>
                <c:pt idx="0">
                  <c:v>Aktuelles Berichtsjahr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Auswertungen!$F$126:$F$130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Auswertungen!$A$126:$E$130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18F-47E3-BB9E-5A5DD236CCAC}"/>
            </c:ext>
          </c:extLst>
        </c:ser>
        <c:ser>
          <c:idx val="1"/>
          <c:order val="1"/>
          <c:tx>
            <c:strRef>
              <c:f>Auswertungen!$G$125</c:f>
              <c:strCache>
                <c:ptCount val="1"/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Auswertungen!$G$126:$G$130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Auswertungen!$A$126:$E$130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18F-47E3-BB9E-5A5DD236CCAC}"/>
            </c:ext>
          </c:extLst>
        </c:ser>
        <c:ser>
          <c:idx val="2"/>
          <c:order val="2"/>
          <c:tx>
            <c:strRef>
              <c:f>Auswertungen!$H$125</c:f>
              <c:strCache>
                <c:ptCount val="1"/>
                <c:pt idx="0">
                  <c:v>Vorjahr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Auswertungen!$H$126:$H$130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Auswertungen!$A$126:$E$130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718F-47E3-BB9E-5A5DD236CCAC}"/>
            </c:ext>
          </c:extLst>
        </c:ser>
        <c:ser>
          <c:idx val="3"/>
          <c:order val="3"/>
          <c:tx>
            <c:strRef>
              <c:f>Auswertungen!$I$125</c:f>
              <c:strCache>
                <c:ptCount val="1"/>
              </c:strCache>
              <c:extLst xmlns:c15="http://schemas.microsoft.com/office/drawing/2012/chart"/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Auswertungen!$I$126:$I$130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Auswertungen!$A$126:$E$130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718F-47E3-BB9E-5A5DD236CCA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14982464"/>
        <c:axId val="414982944"/>
        <c:extLst/>
      </c:barChart>
      <c:catAx>
        <c:axId val="4149824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414982944"/>
        <c:crosses val="autoZero"/>
        <c:auto val="1"/>
        <c:lblAlgn val="ctr"/>
        <c:lblOffset val="100"/>
        <c:noMultiLvlLbl val="0"/>
      </c:catAx>
      <c:valAx>
        <c:axId val="4149829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41498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Evaluation Stunden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Auswertungen!$D$137</c:f>
              <c:strCache>
                <c:ptCount val="1"/>
                <c:pt idx="0">
                  <c:v>Ø verwendete Stunden im Monat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Auswertungen!$D$137:$D$147</c:f>
            </c:numRef>
          </c:val>
          <c:extLst>
            <c:ext xmlns:c16="http://schemas.microsoft.com/office/drawing/2014/chart" uri="{C3380CC4-5D6E-409C-BE32-E72D297353CC}">
              <c16:uniqueId val="{00000000-1D25-41EA-BD3A-F18FBADD0940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Auswertungen!$E$137:$E$147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1D25-41EA-BD3A-F18FBADD0940}"/>
            </c:ext>
          </c:extLst>
        </c:ser>
        <c:ser>
          <c:idx val="2"/>
          <c:order val="2"/>
          <c:tx>
            <c:strRef>
              <c:f>Auswertungen!$F$137</c:f>
              <c:strCache>
                <c:ptCount val="1"/>
                <c:pt idx="0">
                  <c:v>Ø verfügte Stunden im Monat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Auswertungen!$F$137:$F$147</c:f>
            </c:numRef>
          </c:val>
          <c:extLst>
            <c:ext xmlns:c16="http://schemas.microsoft.com/office/drawing/2014/chart" uri="{C3380CC4-5D6E-409C-BE32-E72D297353CC}">
              <c16:uniqueId val="{00000002-1D25-41EA-BD3A-F18FBADD09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71034768"/>
        <c:axId val="1671048208"/>
        <c:extLst/>
      </c:barChart>
      <c:lineChart>
        <c:grouping val="standard"/>
        <c:varyColors val="0"/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Auswertungen!$G$137:$G$147</c:f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1D25-41EA-BD3A-F18FBADD09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671034768"/>
        <c:axId val="1671048208"/>
        <c:extLst/>
      </c:lineChart>
      <c:lineChart>
        <c:grouping val="standard"/>
        <c:varyColors val="0"/>
        <c:ser>
          <c:idx val="4"/>
          <c:order val="4"/>
          <c:tx>
            <c:strRef>
              <c:f>Auswertungen!$H$137</c:f>
              <c:strCache>
                <c:ptCount val="1"/>
                <c:pt idx="0">
                  <c:v>Ø Ausschöpfung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Auswertungen!$H$137:$H$147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Auswertungen!$A$138:$A$147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1D25-41EA-BD3A-F18FBADD0940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Auswertungen!$I$137:$I$147</c:f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Auswertungen!$A$138:$A$147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1D25-41EA-BD3A-F18FBADD09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671056368"/>
        <c:axId val="1671033328"/>
        <c:extLst/>
      </c:lineChart>
      <c:catAx>
        <c:axId val="16710347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71048208"/>
        <c:crosses val="autoZero"/>
        <c:auto val="1"/>
        <c:lblAlgn val="ctr"/>
        <c:lblOffset val="100"/>
        <c:noMultiLvlLbl val="0"/>
      </c:catAx>
      <c:valAx>
        <c:axId val="167104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71034768"/>
        <c:crosses val="autoZero"/>
        <c:crossBetween val="between"/>
      </c:valAx>
      <c:valAx>
        <c:axId val="16710333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71056368"/>
        <c:crosses val="max"/>
        <c:crossBetween val="between"/>
      </c:valAx>
      <c:catAx>
        <c:axId val="1671056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71033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3174</xdr:colOff>
      <xdr:row>3</xdr:row>
      <xdr:rowOff>15874</xdr:rowOff>
    </xdr:from>
    <xdr:to>
      <xdr:col>20</xdr:col>
      <xdr:colOff>641349</xdr:colOff>
      <xdr:row>22</xdr:row>
      <xdr:rowOff>19049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CD8A468-5E48-8352-71D9-9C0D2882B7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12700</xdr:colOff>
      <xdr:row>24</xdr:row>
      <xdr:rowOff>28574</xdr:rowOff>
    </xdr:from>
    <xdr:to>
      <xdr:col>20</xdr:col>
      <xdr:colOff>628650</xdr:colOff>
      <xdr:row>47</xdr:row>
      <xdr:rowOff>19049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89E9E11F-003F-6D02-003D-FE1AE433A2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15874</xdr:colOff>
      <xdr:row>52</xdr:row>
      <xdr:rowOff>15874</xdr:rowOff>
    </xdr:from>
    <xdr:to>
      <xdr:col>20</xdr:col>
      <xdr:colOff>634999</xdr:colOff>
      <xdr:row>72</xdr:row>
      <xdr:rowOff>114299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40D6EA5-D28B-0480-7149-5EC9BC50F7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12700</xdr:colOff>
      <xdr:row>74</xdr:row>
      <xdr:rowOff>22224</xdr:rowOff>
    </xdr:from>
    <xdr:to>
      <xdr:col>20</xdr:col>
      <xdr:colOff>622300</xdr:colOff>
      <xdr:row>97</xdr:row>
      <xdr:rowOff>25399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2AFA0A3-7879-8EE0-0960-69410977B9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15874</xdr:colOff>
      <xdr:row>104</xdr:row>
      <xdr:rowOff>19050</xdr:rowOff>
    </xdr:from>
    <xdr:to>
      <xdr:col>20</xdr:col>
      <xdr:colOff>628649</xdr:colOff>
      <xdr:row>115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63D97C74-0E88-0403-5880-788226A984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15874</xdr:colOff>
      <xdr:row>118</xdr:row>
      <xdr:rowOff>0</xdr:rowOff>
    </xdr:from>
    <xdr:to>
      <xdr:col>20</xdr:col>
      <xdr:colOff>609599</xdr:colOff>
      <xdr:row>129</xdr:row>
      <xdr:rowOff>146050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EBA4CA03-4292-423A-FFEE-57431AE0C5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BF7F72-4B22-491A-9917-440D2E49CF1D}" name="Tabelle1" displayName="Tabelle1" ref="A11:AD327" totalsRowShown="0" headerRowDxfId="1" dataDxfId="0" headerRowBorderDxfId="33" tableBorderDxfId="34" totalsRowBorderDxfId="32">
  <autoFilter ref="A11:AD327" xr:uid="{70BF7F72-4B22-491A-9917-440D2E49CF1D}"/>
  <tableColumns count="30">
    <tableColumn id="1" xr3:uid="{40A37C59-CE0D-4E4E-8D9D-698B0D885607}" name="Spalte1" dataDxfId="31"/>
    <tableColumn id="2" xr3:uid="{8E25A3ED-C998-49CE-93D5-22DF2716AEFD}" name="Spalte2" dataDxfId="30"/>
    <tableColumn id="3" xr3:uid="{CF830E2E-EA65-42DA-AD4B-4A6B5D7D4B2D}" name="Spalte3" dataDxfId="29"/>
    <tableColumn id="4" xr3:uid="{D3B8401E-7BD0-4CCB-9BAF-29F75E74840F}" name="Spalte4" dataDxfId="28"/>
    <tableColumn id="5" xr3:uid="{D7FF02F9-AB48-4C70-A0E8-B499298D1E9B}" name="Spalte5" dataDxfId="27"/>
    <tableColumn id="6" xr3:uid="{0804A53E-7FCC-4671-A8E8-7B2A84B1F446}" name="Spalte58" dataDxfId="26"/>
    <tableColumn id="7" xr3:uid="{B15C4861-4DEF-436F-A914-D9EDCF9DCD2A}" name="Spalte6" dataDxfId="25"/>
    <tableColumn id="8" xr3:uid="{0CBA45CB-C95A-40C8-A86F-7492A18E3D25}" name="Spalte7" dataDxfId="24"/>
    <tableColumn id="9" xr3:uid="{06F534AF-EF24-4228-B46F-D329F9037694}" name="Spalte14" dataDxfId="23"/>
    <tableColumn id="10" xr3:uid="{8DC9E61A-A163-4928-8CF6-2EB51EBB6F75}" name="Spalte142" dataDxfId="22"/>
    <tableColumn id="11" xr3:uid="{B321BDC8-074D-4F28-BD1A-9B87519437AC}" name="Spalte15" dataDxfId="21"/>
    <tableColumn id="12" xr3:uid="{ABD4F976-2F02-4141-B63C-5ED9973740C8}" name="Spalte50" dataDxfId="20"/>
    <tableColumn id="13" xr3:uid="{1FCAB0B1-9AB3-48C1-A8D1-E6187A16384D}" name="Spalte51" dataDxfId="19"/>
    <tableColumn id="14" xr3:uid="{39133E49-F5A6-454B-AA91-064125AE1E4D}" name="Spalte52" dataDxfId="18"/>
    <tableColumn id="15" xr3:uid="{FAC882B6-66EC-4147-AA07-49A422D920DA}" name="Spalte524" dataDxfId="17">
      <calculatedColumnFormula>IF(D12=1,1,IF(E12=1,2,IF(F12=1,3,IF(G12=1,4,""))))</calculatedColumnFormula>
    </tableColumn>
    <tableColumn id="16" xr3:uid="{AB542EBB-542C-45CF-8368-A9451B2A9C19}" name="Spalte523" dataDxfId="16">
      <calculatedColumnFormula array="1">IFERROR(INDEX(Tabelle1[Spalte524],MATCH(1,(Tabelle1[Spalte1]=Tabelle1[[#This Row],[Spalte1]])*(Tabelle1[Spalte51]=Tabelle1[[#This Row],[Spalte50]]-1),0)),"")</calculatedColumnFormula>
    </tableColumn>
    <tableColumn id="17" xr3:uid="{ED5251EA-C490-4759-A4C8-2E497280EA88}" name="Spalte522" dataDxfId="15">
      <calculatedColumnFormula>IF(P12&lt;&gt;"",O12-P12,"")</calculatedColumnFormula>
    </tableColumn>
    <tableColumn id="18" xr3:uid="{F25FA209-0168-4D39-9D9C-28EAB341AB11}" name="Spalte53" dataDxfId="14">
      <calculatedColumnFormula>DAYS360(Tabelle1[[#This Row],[Spalte50]],Tabelle1[[#This Row],[Spalte51]])/30</calculatedColumnFormula>
    </tableColumn>
    <tableColumn id="19" xr3:uid="{95E4637F-E9D2-4B79-B6B1-833C4A4B6403}" name="Spalte534" dataDxfId="13"/>
    <tableColumn id="20" xr3:uid="{AB516593-E185-419C-B84D-E9FD9F97141D}" name="Spalte533" dataDxfId="12"/>
    <tableColumn id="21" xr3:uid="{9298421A-A53C-4911-BB60-8226EF24139F}" name="Spalte532" dataDxfId="11"/>
    <tableColumn id="22" xr3:uid="{D7EB11F6-A515-4398-A967-2F38829B351E}" name="Spalte54" dataDxfId="10"/>
    <tableColumn id="23" xr3:uid="{74DF63DC-B3A5-466C-A732-D65118EB96B6}" name="Spalte55" dataDxfId="9"/>
    <tableColumn id="24" xr3:uid="{27672755-5891-4141-BB08-78416E26EDC3}" name="Spalte56" dataDxfId="8"/>
    <tableColumn id="25" xr3:uid="{6C0AB9FF-4264-4327-A2D8-E59EC63E734C}" name="Spalte57" dataDxfId="7"/>
    <tableColumn id="26" xr3:uid="{03339854-55FA-4EA6-8B69-53C7BD4A75E3}" name="Spalte8" dataDxfId="6"/>
    <tableColumn id="27" xr3:uid="{6D04A6BC-A592-4505-988B-1B1A34E22B8F}" name="Spalte9" dataDxfId="5"/>
    <tableColumn id="28" xr3:uid="{FD4E7431-B3B4-41FB-92BD-B76672784613}" name="Spalte10" dataDxfId="4"/>
    <tableColumn id="29" xr3:uid="{8E7EA471-C1FB-4E6C-A9EA-023DF5B200C3}" name="Spalte11" dataDxfId="3"/>
    <tableColumn id="30" xr3:uid="{C306DA9A-4E14-4AEF-9F90-607DA50EE510}" name="Spalte12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VA Neu V04/2025">
      <a:dk1>
        <a:sysClr val="windowText" lastClr="000000"/>
      </a:dk1>
      <a:lt1>
        <a:sysClr val="window" lastClr="FFFFFF"/>
      </a:lt1>
      <a:dk2>
        <a:srgbClr val="5A5A5A"/>
      </a:dk2>
      <a:lt2>
        <a:srgbClr val="D3D3D3"/>
      </a:lt2>
      <a:accent1>
        <a:srgbClr val="AFAF19"/>
      </a:accent1>
      <a:accent2>
        <a:srgbClr val="329BA0"/>
      </a:accent2>
      <a:accent3>
        <a:srgbClr val="D2A550"/>
      </a:accent3>
      <a:accent4>
        <a:srgbClr val="9D9D9D"/>
      </a:accent4>
      <a:accent5>
        <a:srgbClr val="F08228"/>
      </a:accent5>
      <a:accent6>
        <a:srgbClr val="D25050"/>
      </a:accent6>
      <a:hlink>
        <a:srgbClr val="000000"/>
      </a:hlink>
      <a:folHlink>
        <a:srgbClr val="000000"/>
      </a:folHlink>
    </a:clrScheme>
    <a:fontScheme name="SVA Aargau">
      <a:majorFont>
        <a:latin typeface="Inter SemiBold"/>
        <a:ea typeface=""/>
        <a:cs typeface=""/>
      </a:majorFont>
      <a:minorFont>
        <a:latin typeface="Inter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18011-0965-4D59-8CFE-D4C7D7659B3E}">
  <dimension ref="A1:ZX327"/>
  <sheetViews>
    <sheetView tabSelected="1" zoomScaleNormal="100" workbookViewId="0">
      <selection activeCell="J12" sqref="J12"/>
    </sheetView>
  </sheetViews>
  <sheetFormatPr baseColWidth="10" defaultColWidth="7.44140625" defaultRowHeight="16.5" outlineLevelCol="1" x14ac:dyDescent="0.25"/>
  <cols>
    <col min="1" max="1" width="15.44140625" customWidth="1"/>
    <col min="2" max="2" width="17.21875" style="1" customWidth="1"/>
    <col min="3" max="3" width="7.33203125" style="2" customWidth="1"/>
    <col min="4" max="6" width="6.33203125" style="2" customWidth="1"/>
    <col min="7" max="9" width="6.33203125" customWidth="1"/>
    <col min="10" max="10" width="9.33203125" customWidth="1"/>
    <col min="11" max="11" width="8.44140625" customWidth="1"/>
    <col min="12" max="13" width="9" customWidth="1"/>
    <col min="14" max="14" width="6.33203125" customWidth="1"/>
    <col min="15" max="17" width="6.33203125" hidden="1" customWidth="1" outlineLevel="1"/>
    <col min="18" max="18" width="8.44140625" customWidth="1" collapsed="1"/>
    <col min="19" max="26" width="6.33203125" customWidth="1"/>
    <col min="27" max="27" width="23.6640625" customWidth="1"/>
    <col min="28" max="28" width="4.6640625" customWidth="1"/>
    <col min="29" max="29" width="23.6640625" customWidth="1"/>
    <col min="30" max="30" width="36.88671875" customWidth="1"/>
    <col min="700" max="700" width="7.44140625" style="3"/>
  </cols>
  <sheetData>
    <row r="1" spans="1:30" ht="20.25" x14ac:dyDescent="0.3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</row>
    <row r="2" spans="1:30" ht="20.25" x14ac:dyDescent="0.3">
      <c r="A2" s="5" t="s">
        <v>1</v>
      </c>
      <c r="B2" s="6"/>
      <c r="C2" s="6"/>
      <c r="D2" s="6"/>
      <c r="E2" s="6"/>
      <c r="F2" s="6"/>
      <c r="G2" s="6"/>
      <c r="H2" s="6"/>
      <c r="I2" s="7"/>
      <c r="J2" s="7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1:30" ht="20.25" x14ac:dyDescent="0.3">
      <c r="A3" s="5"/>
      <c r="B3" s="6"/>
      <c r="C3" s="6"/>
      <c r="D3" s="6"/>
      <c r="E3" s="6"/>
      <c r="F3" s="6"/>
      <c r="G3" s="6"/>
      <c r="H3" s="6"/>
      <c r="I3" s="7"/>
      <c r="J3" s="7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</row>
    <row r="4" spans="1:30" ht="20.25" x14ac:dyDescent="0.3">
      <c r="A4" s="81" t="s">
        <v>2</v>
      </c>
      <c r="B4" s="81"/>
      <c r="C4" s="81"/>
      <c r="D4" s="82" t="s">
        <v>3</v>
      </c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4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ht="20.25" x14ac:dyDescent="0.3">
      <c r="A5" s="85" t="s">
        <v>4</v>
      </c>
      <c r="B5" s="85"/>
      <c r="C5" s="85"/>
      <c r="D5" s="86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8"/>
      <c r="T5" s="9"/>
      <c r="U5" s="9"/>
      <c r="V5" s="9"/>
      <c r="W5" s="9"/>
      <c r="X5" s="9"/>
      <c r="Y5" s="9"/>
      <c r="Z5" s="9"/>
      <c r="AA5" s="9"/>
      <c r="AB5" s="9"/>
      <c r="AC5" s="9"/>
      <c r="AD5" s="9"/>
    </row>
    <row r="6" spans="1:30" ht="25.5" x14ac:dyDescent="0.25">
      <c r="A6" s="35" t="s">
        <v>5</v>
      </c>
      <c r="B6" s="36" t="s">
        <v>6</v>
      </c>
      <c r="C6" s="36" t="s">
        <v>7</v>
      </c>
      <c r="D6" s="77" t="s">
        <v>8</v>
      </c>
      <c r="E6" s="77"/>
      <c r="F6" s="77"/>
      <c r="G6" s="77"/>
      <c r="H6" s="77"/>
      <c r="I6" s="77"/>
      <c r="J6" s="77"/>
      <c r="K6" s="77"/>
      <c r="L6" s="78" t="s">
        <v>9</v>
      </c>
      <c r="M6" s="78"/>
      <c r="N6" s="79" t="s">
        <v>10</v>
      </c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36"/>
      <c r="AA6" s="36" t="s">
        <v>6</v>
      </c>
      <c r="AB6" s="36"/>
      <c r="AC6" s="36" t="s">
        <v>6</v>
      </c>
      <c r="AD6" s="36" t="s">
        <v>11</v>
      </c>
    </row>
    <row r="7" spans="1:30" ht="25.5" x14ac:dyDescent="0.25">
      <c r="A7" s="38" t="s">
        <v>12</v>
      </c>
      <c r="B7" s="39" t="s">
        <v>13</v>
      </c>
      <c r="C7" s="39" t="s">
        <v>14</v>
      </c>
      <c r="D7" s="71" t="s">
        <v>15</v>
      </c>
      <c r="E7" s="71"/>
      <c r="F7" s="71"/>
      <c r="G7" s="71" t="s">
        <v>16</v>
      </c>
      <c r="H7" s="71"/>
      <c r="I7" s="40" t="s">
        <v>17</v>
      </c>
      <c r="J7" s="71" t="s">
        <v>18</v>
      </c>
      <c r="K7" s="71"/>
      <c r="L7" s="41" t="s">
        <v>19</v>
      </c>
      <c r="M7" s="41" t="s">
        <v>20</v>
      </c>
      <c r="N7" s="41" t="s">
        <v>21</v>
      </c>
      <c r="O7" s="72" t="s">
        <v>22</v>
      </c>
      <c r="P7" s="73"/>
      <c r="Q7" s="74"/>
      <c r="R7" s="41" t="s">
        <v>23</v>
      </c>
      <c r="S7" s="75" t="s">
        <v>24</v>
      </c>
      <c r="T7" s="75"/>
      <c r="U7" s="75"/>
      <c r="V7" s="76" t="s">
        <v>25</v>
      </c>
      <c r="W7" s="76"/>
      <c r="X7" s="76"/>
      <c r="Y7" s="76"/>
      <c r="Z7" s="76"/>
      <c r="AA7" s="10"/>
      <c r="AB7" s="54"/>
      <c r="AC7" s="11"/>
      <c r="AD7" s="11"/>
    </row>
    <row r="8" spans="1:30" ht="225.75" x14ac:dyDescent="0.25">
      <c r="A8" s="12"/>
      <c r="B8" s="13" t="s">
        <v>26</v>
      </c>
      <c r="C8" s="14"/>
      <c r="D8" s="15" t="s">
        <v>27</v>
      </c>
      <c r="E8" s="15" t="s">
        <v>28</v>
      </c>
      <c r="F8" s="15" t="s">
        <v>29</v>
      </c>
      <c r="G8" s="15" t="s">
        <v>30</v>
      </c>
      <c r="H8" s="15" t="s">
        <v>31</v>
      </c>
      <c r="I8" s="15" t="s">
        <v>32</v>
      </c>
      <c r="J8" s="15" t="s">
        <v>33</v>
      </c>
      <c r="K8" s="15" t="s">
        <v>34</v>
      </c>
      <c r="L8" s="15" t="s">
        <v>35</v>
      </c>
      <c r="M8" s="15" t="s">
        <v>36</v>
      </c>
      <c r="N8" s="16" t="s">
        <v>37</v>
      </c>
      <c r="O8" s="16" t="s">
        <v>38</v>
      </c>
      <c r="P8" s="16" t="s">
        <v>39</v>
      </c>
      <c r="Q8" s="16" t="s">
        <v>40</v>
      </c>
      <c r="R8" s="15" t="s">
        <v>41</v>
      </c>
      <c r="S8" s="15" t="s">
        <v>42</v>
      </c>
      <c r="T8" s="15" t="s">
        <v>43</v>
      </c>
      <c r="U8" s="15" t="s">
        <v>44</v>
      </c>
      <c r="V8" s="15" t="s">
        <v>45</v>
      </c>
      <c r="W8" s="15" t="s">
        <v>46</v>
      </c>
      <c r="X8" s="15" t="s">
        <v>47</v>
      </c>
      <c r="Y8" s="15" t="s">
        <v>48</v>
      </c>
      <c r="Z8" s="15" t="s">
        <v>49</v>
      </c>
      <c r="AA8" s="10"/>
      <c r="AB8" s="69" t="s">
        <v>50</v>
      </c>
      <c r="AC8" s="17"/>
      <c r="AD8" s="17"/>
    </row>
    <row r="9" spans="1:30" x14ac:dyDescent="0.25">
      <c r="A9" s="42" t="s">
        <v>51</v>
      </c>
      <c r="B9" s="42" t="s">
        <v>52</v>
      </c>
      <c r="C9" s="43">
        <f>SUM(D9:I9)</f>
        <v>0</v>
      </c>
      <c r="D9" s="37">
        <f>COUNTA(Tabelle1[Spalte4])</f>
        <v>0</v>
      </c>
      <c r="E9" s="37">
        <f>COUNTA(Tabelle1[Spalte5])</f>
        <v>0</v>
      </c>
      <c r="F9" s="37">
        <f>COUNTA(Tabelle1[Spalte58])</f>
        <v>0</v>
      </c>
      <c r="G9" s="37">
        <f>COUNTA(Tabelle1[Spalte6])</f>
        <v>0</v>
      </c>
      <c r="H9" s="37">
        <f>COUNTA(Tabelle1[Spalte7])</f>
        <v>0</v>
      </c>
      <c r="I9" s="37">
        <f>COUNTA(Tabelle1[Spalte14])</f>
        <v>0</v>
      </c>
      <c r="J9" s="37">
        <f>SUM(Tabelle1[Spalte142])</f>
        <v>0</v>
      </c>
      <c r="K9" s="37">
        <f>SUM(Tabelle1[Spalte15])</f>
        <v>0</v>
      </c>
      <c r="L9" s="37"/>
      <c r="M9" s="37"/>
      <c r="N9" s="37">
        <f>SUM(Tabelle1[Spalte52])</f>
        <v>0</v>
      </c>
      <c r="O9" s="37"/>
      <c r="P9" s="37"/>
      <c r="Q9" s="37"/>
      <c r="R9" s="68">
        <f>SUM(Tabelle1[Spalte53])</f>
        <v>0</v>
      </c>
      <c r="S9" s="44">
        <f>COUNTA(Tabelle1[Spalte534])</f>
        <v>0</v>
      </c>
      <c r="T9" s="44">
        <f>COUNTA(Tabelle1[Spalte533])</f>
        <v>0</v>
      </c>
      <c r="U9" s="44">
        <f>COUNTA(Tabelle1[Spalte532])</f>
        <v>0</v>
      </c>
      <c r="V9" s="45">
        <f>COUNTA(Tabelle1[Spalte54])</f>
        <v>0</v>
      </c>
      <c r="W9" s="45">
        <f>COUNTA(Tabelle1[Spalte55])</f>
        <v>0</v>
      </c>
      <c r="X9" s="45">
        <f>COUNTA(Tabelle1[Spalte56])</f>
        <v>0</v>
      </c>
      <c r="Y9" s="45">
        <f>COUNTA(Tabelle1[Spalte57])</f>
        <v>0</v>
      </c>
      <c r="Z9" s="45">
        <f>COUNTA(Tabelle1[Spalte8])</f>
        <v>0</v>
      </c>
      <c r="AA9" s="46"/>
      <c r="AB9" s="69"/>
      <c r="AC9" s="70" t="s">
        <v>53</v>
      </c>
      <c r="AD9" s="55"/>
    </row>
    <row r="10" spans="1:30" x14ac:dyDescent="0.25">
      <c r="A10" s="56">
        <f>COUNTA(Tabelle1[Spalte1])</f>
        <v>0</v>
      </c>
      <c r="B10" s="57" t="s">
        <v>54</v>
      </c>
      <c r="C10" s="57"/>
      <c r="D10" s="58" t="e">
        <f>D9/$C$9</f>
        <v>#DIV/0!</v>
      </c>
      <c r="E10" s="58" t="e">
        <f t="shared" ref="E10:I10" si="0">E9/$C$9</f>
        <v>#DIV/0!</v>
      </c>
      <c r="F10" s="58" t="e">
        <f t="shared" si="0"/>
        <v>#DIV/0!</v>
      </c>
      <c r="G10" s="58" t="e">
        <f t="shared" si="0"/>
        <v>#DIV/0!</v>
      </c>
      <c r="H10" s="58" t="e">
        <f t="shared" si="0"/>
        <v>#DIV/0!</v>
      </c>
      <c r="I10" s="58" t="e">
        <f t="shared" si="0"/>
        <v>#DIV/0!</v>
      </c>
      <c r="J10" s="58"/>
      <c r="K10" s="59"/>
      <c r="L10" s="56"/>
      <c r="M10" s="56"/>
      <c r="N10" s="60" t="e">
        <f>N9/A10</f>
        <v>#DIV/0!</v>
      </c>
      <c r="O10" s="60"/>
      <c r="P10" s="60"/>
      <c r="Q10" s="60"/>
      <c r="R10" s="61"/>
      <c r="S10" s="62" t="e">
        <f>S9/SUM($S$9:$U$9)</f>
        <v>#DIV/0!</v>
      </c>
      <c r="T10" s="62" t="e">
        <f t="shared" ref="T10:U10" si="1">T9/SUM($S$9:$U$9)</f>
        <v>#DIV/0!</v>
      </c>
      <c r="U10" s="62" t="e">
        <f t="shared" si="1"/>
        <v>#DIV/0!</v>
      </c>
      <c r="V10" s="60" t="e">
        <f>V9/SUM($V$9:$Z$9)</f>
        <v>#DIV/0!</v>
      </c>
      <c r="W10" s="60" t="e">
        <f t="shared" ref="W10:Z10" si="2">W9/SUM($V$9:$Z$9)</f>
        <v>#DIV/0!</v>
      </c>
      <c r="X10" s="60" t="e">
        <f t="shared" si="2"/>
        <v>#DIV/0!</v>
      </c>
      <c r="Y10" s="60" t="e">
        <f t="shared" si="2"/>
        <v>#DIV/0!</v>
      </c>
      <c r="Z10" s="60" t="e">
        <f t="shared" si="2"/>
        <v>#DIV/0!</v>
      </c>
      <c r="AA10" s="46" t="s">
        <v>55</v>
      </c>
      <c r="AB10" s="69"/>
      <c r="AC10" s="70"/>
      <c r="AD10" s="63" t="s">
        <v>56</v>
      </c>
    </row>
    <row r="11" spans="1:30" x14ac:dyDescent="0.25">
      <c r="A11" s="47" t="s">
        <v>57</v>
      </c>
      <c r="B11" s="48" t="s">
        <v>58</v>
      </c>
      <c r="C11" s="49" t="s">
        <v>59</v>
      </c>
      <c r="D11" s="50" t="s">
        <v>60</v>
      </c>
      <c r="E11" s="50" t="s">
        <v>61</v>
      </c>
      <c r="F11" s="50" t="s">
        <v>62</v>
      </c>
      <c r="G11" s="50" t="s">
        <v>63</v>
      </c>
      <c r="H11" s="50" t="s">
        <v>64</v>
      </c>
      <c r="I11" s="50" t="s">
        <v>65</v>
      </c>
      <c r="J11" s="50" t="s">
        <v>66</v>
      </c>
      <c r="K11" s="50" t="s">
        <v>67</v>
      </c>
      <c r="L11" s="51" t="s">
        <v>68</v>
      </c>
      <c r="M11" s="51" t="s">
        <v>69</v>
      </c>
      <c r="N11" s="51" t="s">
        <v>70</v>
      </c>
      <c r="O11" s="51" t="s">
        <v>71</v>
      </c>
      <c r="P11" s="51" t="s">
        <v>72</v>
      </c>
      <c r="Q11" s="51" t="s">
        <v>73</v>
      </c>
      <c r="R11" s="98" t="s">
        <v>74</v>
      </c>
      <c r="S11" s="98" t="s">
        <v>75</v>
      </c>
      <c r="T11" s="98" t="s">
        <v>76</v>
      </c>
      <c r="U11" s="98" t="s">
        <v>77</v>
      </c>
      <c r="V11" s="52" t="s">
        <v>78</v>
      </c>
      <c r="W11" s="52" t="s">
        <v>79</v>
      </c>
      <c r="X11" s="52" t="s">
        <v>80</v>
      </c>
      <c r="Y11" s="52" t="s">
        <v>81</v>
      </c>
      <c r="Z11" s="52" t="s">
        <v>82</v>
      </c>
      <c r="AA11" s="52" t="s">
        <v>83</v>
      </c>
      <c r="AB11" s="52" t="s">
        <v>84</v>
      </c>
      <c r="AC11" s="52" t="s">
        <v>85</v>
      </c>
      <c r="AD11" s="53" t="s">
        <v>86</v>
      </c>
    </row>
    <row r="12" spans="1:30" x14ac:dyDescent="0.25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2"/>
      <c r="M12" s="22"/>
      <c r="N12" s="21"/>
      <c r="O12" s="21" t="str">
        <f>IF(D12=1,1,IF(E12=1,2,IF(F12=1,3,IF(G12=1,4,""))))</f>
        <v/>
      </c>
      <c r="P12" s="21" t="str" cm="1">
        <f t="array" ref="P12">IFERROR(INDEX(Tabelle1[Spalte524],MATCH(1,(Tabelle1[Spalte1]=Tabelle1[[#This Row],[Spalte1]])*(Tabelle1[Spalte51]=Tabelle1[[#This Row],[Spalte50]]-1),0)),"")</f>
        <v/>
      </c>
      <c r="Q12" s="21" t="str">
        <f>IF(P12&lt;&gt;"",O12-P12,"")</f>
        <v/>
      </c>
      <c r="R12" s="99">
        <f>DAYS360(Tabelle1[[#This Row],[Spalte50]],Tabelle1[[#This Row],[Spalte51]])/30</f>
        <v>0</v>
      </c>
      <c r="S12" s="23"/>
      <c r="T12" s="23"/>
      <c r="U12" s="23"/>
      <c r="V12" s="24"/>
      <c r="W12" s="21"/>
      <c r="X12" s="21"/>
      <c r="Y12" s="21"/>
      <c r="Z12" s="21"/>
      <c r="AA12" s="24"/>
      <c r="AB12" s="24"/>
      <c r="AC12" s="24"/>
      <c r="AD12" s="25"/>
    </row>
    <row r="13" spans="1:30" x14ac:dyDescent="0.25">
      <c r="A13" s="18"/>
      <c r="B13" s="19"/>
      <c r="C13" s="20"/>
      <c r="D13" s="21"/>
      <c r="E13" s="21"/>
      <c r="F13" s="21"/>
      <c r="G13" s="21"/>
      <c r="H13" s="21"/>
      <c r="I13" s="21"/>
      <c r="J13" s="21"/>
      <c r="K13" s="21"/>
      <c r="L13" s="22"/>
      <c r="M13" s="22"/>
      <c r="N13" s="21"/>
      <c r="O13" s="21" t="str">
        <f>IF(D13=1,1,IF(E13=1,2,IF(F13=1,3,IF(G13=1,4,""))))</f>
        <v/>
      </c>
      <c r="P13" s="21" t="str" cm="1">
        <f t="array" ref="P13">IFERROR(INDEX(Tabelle1[Spalte524],MATCH(1,(Tabelle1[Spalte1]=Tabelle1[[#This Row],[Spalte1]])*(Tabelle1[Spalte51]=Tabelle1[[#This Row],[Spalte50]]-1),0)),"")</f>
        <v/>
      </c>
      <c r="Q13" s="21" t="str">
        <f>IF(P13&lt;&gt;"",O13-P13,"")</f>
        <v/>
      </c>
      <c r="R13" s="99">
        <f>DAYS360(Tabelle1[[#This Row],[Spalte50]],Tabelle1[[#This Row],[Spalte51]])/30</f>
        <v>0</v>
      </c>
      <c r="S13" s="23"/>
      <c r="T13" s="23"/>
      <c r="U13" s="23"/>
      <c r="V13" s="24"/>
      <c r="W13" s="21"/>
      <c r="X13" s="21"/>
      <c r="Y13" s="21"/>
      <c r="Z13" s="21"/>
      <c r="AA13" s="24"/>
      <c r="AB13" s="24"/>
      <c r="AC13" s="24"/>
      <c r="AD13" s="25"/>
    </row>
    <row r="14" spans="1:30" x14ac:dyDescent="0.25">
      <c r="A14" s="18"/>
      <c r="B14" s="19"/>
      <c r="C14" s="20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1"/>
      <c r="O14" s="21" t="str">
        <f>IF(D14=1,1,IF(E14=1,2,IF(F14=1,3,IF(G14=1,4,""))))</f>
        <v/>
      </c>
      <c r="P14" s="21" t="str" cm="1">
        <f t="array" ref="P14">IFERROR(INDEX(Tabelle1[Spalte524],MATCH(1,(Tabelle1[Spalte1]=Tabelle1[[#This Row],[Spalte1]])*(Tabelle1[Spalte51]=Tabelle1[[#This Row],[Spalte50]]-1),0)),"")</f>
        <v/>
      </c>
      <c r="Q14" s="21" t="str">
        <f>IF(P14&lt;&gt;"",O14-P14,"")</f>
        <v/>
      </c>
      <c r="R14" s="99">
        <f>DAYS360(Tabelle1[[#This Row],[Spalte50]],Tabelle1[[#This Row],[Spalte51]])/30</f>
        <v>0</v>
      </c>
      <c r="S14" s="23"/>
      <c r="T14" s="23"/>
      <c r="U14" s="23"/>
      <c r="V14" s="24"/>
      <c r="W14" s="21"/>
      <c r="X14" s="21"/>
      <c r="Y14" s="21"/>
      <c r="Z14" s="21"/>
      <c r="AA14" s="24"/>
      <c r="AB14" s="24"/>
      <c r="AC14" s="24"/>
      <c r="AD14" s="25"/>
    </row>
    <row r="15" spans="1:30" x14ac:dyDescent="0.25">
      <c r="A15" s="18"/>
      <c r="B15" s="19"/>
      <c r="C15" s="20"/>
      <c r="D15" s="21"/>
      <c r="E15" s="21"/>
      <c r="F15" s="21"/>
      <c r="G15" s="21"/>
      <c r="H15" s="21"/>
      <c r="I15" s="21"/>
      <c r="J15" s="21"/>
      <c r="K15" s="21"/>
      <c r="L15" s="22"/>
      <c r="M15" s="22"/>
      <c r="N15" s="21"/>
      <c r="O15" s="21" t="str">
        <f>IF(D15=1,1,IF(E15=1,2,IF(F15=1,3,IF(G15=1,4,""))))</f>
        <v/>
      </c>
      <c r="P15" s="21" t="str" cm="1">
        <f t="array" ref="P15">IFERROR(INDEX(Tabelle1[Spalte524],MATCH(1,(Tabelle1[Spalte1]=Tabelle1[[#This Row],[Spalte1]])*(Tabelle1[Spalte51]=Tabelle1[[#This Row],[Spalte50]]-1),0)),"")</f>
        <v/>
      </c>
      <c r="Q15" s="21" t="str">
        <f>IF(P15&lt;&gt;"",O15-P15,"")</f>
        <v/>
      </c>
      <c r="R15" s="99">
        <f>DAYS360(Tabelle1[[#This Row],[Spalte50]],Tabelle1[[#This Row],[Spalte51]])/30</f>
        <v>0</v>
      </c>
      <c r="S15" s="23"/>
      <c r="T15" s="23"/>
      <c r="U15" s="23"/>
      <c r="V15" s="24"/>
      <c r="W15" s="21"/>
      <c r="X15" s="21"/>
      <c r="Y15" s="21"/>
      <c r="Z15" s="21"/>
      <c r="AA15" s="24"/>
      <c r="AB15" s="24"/>
      <c r="AC15" s="24"/>
      <c r="AD15" s="25"/>
    </row>
    <row r="16" spans="1:30" x14ac:dyDescent="0.25">
      <c r="A16" s="18"/>
      <c r="B16" s="19"/>
      <c r="C16" s="20"/>
      <c r="D16" s="21"/>
      <c r="E16" s="21"/>
      <c r="F16" s="21"/>
      <c r="G16" s="21"/>
      <c r="H16" s="21"/>
      <c r="I16" s="21"/>
      <c r="J16" s="21"/>
      <c r="K16" s="21"/>
      <c r="L16" s="22"/>
      <c r="M16" s="22"/>
      <c r="N16" s="21"/>
      <c r="O16" s="21" t="str">
        <f>IF(D16=1,1,IF(E16=1,2,IF(F16=1,3,IF(G16=1,4,""))))</f>
        <v/>
      </c>
      <c r="P16" s="21" t="str" cm="1">
        <f t="array" ref="P16">IFERROR(INDEX(Tabelle1[Spalte524],MATCH(1,(Tabelle1[Spalte1]=Tabelle1[[#This Row],[Spalte1]])*(Tabelle1[Spalte51]=Tabelle1[[#This Row],[Spalte50]]-1),0)),"")</f>
        <v/>
      </c>
      <c r="Q16" s="21" t="str">
        <f>IF(P16&lt;&gt;"",O16-P16,"")</f>
        <v/>
      </c>
      <c r="R16" s="99">
        <f>DAYS360(Tabelle1[[#This Row],[Spalte50]],Tabelle1[[#This Row],[Spalte51]])/30</f>
        <v>0</v>
      </c>
      <c r="S16" s="23"/>
      <c r="T16" s="23"/>
      <c r="U16" s="23"/>
      <c r="V16" s="24"/>
      <c r="W16" s="21"/>
      <c r="X16" s="21"/>
      <c r="Y16" s="21"/>
      <c r="Z16" s="21"/>
      <c r="AA16" s="24"/>
      <c r="AB16" s="24"/>
      <c r="AC16" s="24"/>
      <c r="AD16" s="25"/>
    </row>
    <row r="17" spans="1:30" x14ac:dyDescent="0.25">
      <c r="A17" s="18"/>
      <c r="B17" s="19"/>
      <c r="C17" s="20"/>
      <c r="D17" s="21"/>
      <c r="E17" s="21"/>
      <c r="F17" s="21"/>
      <c r="G17" s="21"/>
      <c r="H17" s="21"/>
      <c r="I17" s="21"/>
      <c r="J17" s="21"/>
      <c r="K17" s="21"/>
      <c r="L17" s="22"/>
      <c r="M17" s="22"/>
      <c r="N17" s="21"/>
      <c r="O17" s="21" t="str">
        <f>IF(D17=1,1,IF(E17=1,2,IF(F17=1,3,IF(G17=1,4,""))))</f>
        <v/>
      </c>
      <c r="P17" s="21" t="str" cm="1">
        <f t="array" ref="P17">IFERROR(INDEX(Tabelle1[Spalte524],MATCH(1,(Tabelle1[Spalte1]=Tabelle1[[#This Row],[Spalte1]])*(Tabelle1[Spalte51]=Tabelle1[[#This Row],[Spalte50]]-1),0)),"")</f>
        <v/>
      </c>
      <c r="Q17" s="21" t="str">
        <f>IF(P17&lt;&gt;"",O17-P17,"")</f>
        <v/>
      </c>
      <c r="R17" s="99">
        <f>DAYS360(Tabelle1[[#This Row],[Spalte50]],Tabelle1[[#This Row],[Spalte51]])/30</f>
        <v>0</v>
      </c>
      <c r="S17" s="23"/>
      <c r="T17" s="23"/>
      <c r="U17" s="23"/>
      <c r="V17" s="24"/>
      <c r="W17" s="21"/>
      <c r="X17" s="21"/>
      <c r="Y17" s="21"/>
      <c r="Z17" s="21"/>
      <c r="AA17" s="24"/>
      <c r="AB17" s="24"/>
      <c r="AC17" s="24"/>
      <c r="AD17" s="25"/>
    </row>
    <row r="18" spans="1:30" x14ac:dyDescent="0.25">
      <c r="A18" s="18"/>
      <c r="B18" s="19"/>
      <c r="C18" s="20"/>
      <c r="D18" s="21"/>
      <c r="E18" s="21"/>
      <c r="F18" s="21"/>
      <c r="G18" s="21"/>
      <c r="H18" s="21"/>
      <c r="I18" s="21"/>
      <c r="J18" s="21"/>
      <c r="K18" s="21"/>
      <c r="L18" s="22"/>
      <c r="M18" s="22"/>
      <c r="N18" s="21"/>
      <c r="O18" s="21" t="str">
        <f>IF(D18=1,1,IF(E18=1,2,IF(F18=1,3,IF(G18=1,4,""))))</f>
        <v/>
      </c>
      <c r="P18" s="21" t="str" cm="1">
        <f t="array" ref="P18">IFERROR(INDEX(Tabelle1[Spalte524],MATCH(1,(Tabelle1[Spalte1]=Tabelle1[[#This Row],[Spalte1]])*(Tabelle1[Spalte51]=Tabelle1[[#This Row],[Spalte50]]-1),0)),"")</f>
        <v/>
      </c>
      <c r="Q18" s="21" t="str">
        <f>IF(P18&lt;&gt;"",O18-P18,"")</f>
        <v/>
      </c>
      <c r="R18" s="99">
        <f>DAYS360(Tabelle1[[#This Row],[Spalte50]],Tabelle1[[#This Row],[Spalte51]])/30</f>
        <v>0</v>
      </c>
      <c r="S18" s="23"/>
      <c r="T18" s="23"/>
      <c r="U18" s="23"/>
      <c r="V18" s="24"/>
      <c r="W18" s="21"/>
      <c r="X18" s="21"/>
      <c r="Y18" s="21"/>
      <c r="Z18" s="21"/>
      <c r="AA18" s="24"/>
      <c r="AB18" s="24"/>
      <c r="AC18" s="24"/>
      <c r="AD18" s="25"/>
    </row>
    <row r="19" spans="1:30" x14ac:dyDescent="0.25">
      <c r="A19" s="18"/>
      <c r="B19" s="19"/>
      <c r="C19" s="20"/>
      <c r="D19" s="21"/>
      <c r="E19" s="21"/>
      <c r="F19" s="21"/>
      <c r="G19" s="21"/>
      <c r="H19" s="21"/>
      <c r="I19" s="21"/>
      <c r="J19" s="21"/>
      <c r="K19" s="21"/>
      <c r="L19" s="22"/>
      <c r="M19" s="22"/>
      <c r="N19" s="21"/>
      <c r="O19" s="21" t="str">
        <f>IF(D19=1,1,IF(E19=1,2,IF(F19=1,3,IF(G19=1,4,""))))</f>
        <v/>
      </c>
      <c r="P19" s="21" t="str" cm="1">
        <f t="array" ref="P19">IFERROR(INDEX(Tabelle1[Spalte524],MATCH(1,(Tabelle1[Spalte1]=Tabelle1[[#This Row],[Spalte1]])*(Tabelle1[Spalte51]=Tabelle1[[#This Row],[Spalte50]]-1),0)),"")</f>
        <v/>
      </c>
      <c r="Q19" s="21" t="str">
        <f>IF(P19&lt;&gt;"",O19-P19,"")</f>
        <v/>
      </c>
      <c r="R19" s="99">
        <f>DAYS360(Tabelle1[[#This Row],[Spalte50]],Tabelle1[[#This Row],[Spalte51]])/30</f>
        <v>0</v>
      </c>
      <c r="S19" s="23"/>
      <c r="T19" s="23"/>
      <c r="U19" s="23"/>
      <c r="V19" s="24"/>
      <c r="W19" s="21"/>
      <c r="X19" s="21"/>
      <c r="Y19" s="21"/>
      <c r="Z19" s="21"/>
      <c r="AA19" s="24"/>
      <c r="AB19" s="24"/>
      <c r="AC19" s="24"/>
      <c r="AD19" s="25"/>
    </row>
    <row r="20" spans="1:30" x14ac:dyDescent="0.25">
      <c r="A20" s="18"/>
      <c r="B20" s="19"/>
      <c r="C20" s="20"/>
      <c r="D20" s="21"/>
      <c r="E20" s="21"/>
      <c r="F20" s="21"/>
      <c r="G20" s="21"/>
      <c r="H20" s="21"/>
      <c r="I20" s="21"/>
      <c r="J20" s="21"/>
      <c r="K20" s="21"/>
      <c r="L20" s="22"/>
      <c r="M20" s="22"/>
      <c r="N20" s="21"/>
      <c r="O20" s="21" t="str">
        <f>IF(D20=1,1,IF(E20=1,2,IF(F20=1,3,IF(G20=1,4,""))))</f>
        <v/>
      </c>
      <c r="P20" s="21" t="str" cm="1">
        <f t="array" ref="P20">IFERROR(INDEX(Tabelle1[Spalte524],MATCH(1,(Tabelle1[Spalte1]=Tabelle1[[#This Row],[Spalte1]])*(Tabelle1[Spalte51]=Tabelle1[[#This Row],[Spalte50]]-1),0)),"")</f>
        <v/>
      </c>
      <c r="Q20" s="21" t="str">
        <f>IF(P20&lt;&gt;"",O20-P20,"")</f>
        <v/>
      </c>
      <c r="R20" s="99">
        <f>DAYS360(Tabelle1[[#This Row],[Spalte50]],Tabelle1[[#This Row],[Spalte51]])/30</f>
        <v>0</v>
      </c>
      <c r="S20" s="23"/>
      <c r="T20" s="23"/>
      <c r="U20" s="23"/>
      <c r="V20" s="24"/>
      <c r="W20" s="21"/>
      <c r="X20" s="21"/>
      <c r="Y20" s="21"/>
      <c r="Z20" s="21"/>
      <c r="AA20" s="24"/>
      <c r="AB20" s="24"/>
      <c r="AC20" s="24"/>
      <c r="AD20" s="25"/>
    </row>
    <row r="21" spans="1:30" x14ac:dyDescent="0.25">
      <c r="A21" s="18"/>
      <c r="B21" s="19"/>
      <c r="C21" s="20"/>
      <c r="D21" s="21"/>
      <c r="E21" s="21"/>
      <c r="F21" s="21"/>
      <c r="G21" s="21"/>
      <c r="H21" s="21"/>
      <c r="I21" s="21"/>
      <c r="J21" s="21"/>
      <c r="K21" s="21"/>
      <c r="L21" s="22"/>
      <c r="M21" s="22"/>
      <c r="N21" s="21"/>
      <c r="O21" s="21" t="str">
        <f>IF(D21=1,1,IF(E21=1,2,IF(F21=1,3,IF(G21=1,4,""))))</f>
        <v/>
      </c>
      <c r="P21" s="21" t="str" cm="1">
        <f t="array" ref="P21">IFERROR(INDEX(Tabelle1[Spalte524],MATCH(1,(Tabelle1[Spalte1]=Tabelle1[[#This Row],[Spalte1]])*(Tabelle1[Spalte51]=Tabelle1[[#This Row],[Spalte50]]-1),0)),"")</f>
        <v/>
      </c>
      <c r="Q21" s="21" t="str">
        <f>IF(P21&lt;&gt;"",O21-P21,"")</f>
        <v/>
      </c>
      <c r="R21" s="99">
        <f>DAYS360(Tabelle1[[#This Row],[Spalte50]],Tabelle1[[#This Row],[Spalte51]])/30</f>
        <v>0</v>
      </c>
      <c r="S21" s="23"/>
      <c r="T21" s="23"/>
      <c r="U21" s="23"/>
      <c r="V21" s="24"/>
      <c r="W21" s="21"/>
      <c r="X21" s="21"/>
      <c r="Y21" s="21"/>
      <c r="Z21" s="21"/>
      <c r="AA21" s="24"/>
      <c r="AB21" s="24"/>
      <c r="AC21" s="24"/>
      <c r="AD21" s="25"/>
    </row>
    <row r="22" spans="1:30" x14ac:dyDescent="0.25">
      <c r="A22" s="18"/>
      <c r="B22" s="19"/>
      <c r="C22" s="20"/>
      <c r="D22" s="21"/>
      <c r="E22" s="21"/>
      <c r="F22" s="21"/>
      <c r="G22" s="21"/>
      <c r="H22" s="21"/>
      <c r="I22" s="21"/>
      <c r="J22" s="21"/>
      <c r="K22" s="21"/>
      <c r="L22" s="22"/>
      <c r="M22" s="22"/>
      <c r="N22" s="21"/>
      <c r="O22" s="21" t="str">
        <f>IF(D22=1,1,IF(E22=1,2,IF(F22=1,3,IF(G22=1,4,""))))</f>
        <v/>
      </c>
      <c r="P22" s="21" t="str" cm="1">
        <f t="array" ref="P22">IFERROR(INDEX(Tabelle1[Spalte524],MATCH(1,(Tabelle1[Spalte1]=Tabelle1[[#This Row],[Spalte1]])*(Tabelle1[Spalte51]=Tabelle1[[#This Row],[Spalte50]]-1),0)),"")</f>
        <v/>
      </c>
      <c r="Q22" s="21" t="str">
        <f>IF(P22&lt;&gt;"",O22-P22,"")</f>
        <v/>
      </c>
      <c r="R22" s="99">
        <f>DAYS360(Tabelle1[[#This Row],[Spalte50]],Tabelle1[[#This Row],[Spalte51]])/30</f>
        <v>0</v>
      </c>
      <c r="S22" s="23"/>
      <c r="T22" s="23"/>
      <c r="U22" s="23"/>
      <c r="V22" s="24"/>
      <c r="W22" s="21"/>
      <c r="X22" s="21"/>
      <c r="Y22" s="21"/>
      <c r="Z22" s="21"/>
      <c r="AA22" s="24"/>
      <c r="AB22" s="24"/>
      <c r="AC22" s="24"/>
      <c r="AD22" s="25"/>
    </row>
    <row r="23" spans="1:30" x14ac:dyDescent="0.25">
      <c r="A23" s="18"/>
      <c r="B23" s="19"/>
      <c r="C23" s="20"/>
      <c r="D23" s="21"/>
      <c r="E23" s="21"/>
      <c r="F23" s="21"/>
      <c r="G23" s="21"/>
      <c r="H23" s="21"/>
      <c r="I23" s="21"/>
      <c r="J23" s="21"/>
      <c r="K23" s="21"/>
      <c r="L23" s="22"/>
      <c r="M23" s="22"/>
      <c r="N23" s="21"/>
      <c r="O23" s="21" t="str">
        <f>IF(D23=1,1,IF(E23=1,2,IF(F23=1,3,IF(G23=1,4,""))))</f>
        <v/>
      </c>
      <c r="P23" s="21" t="str" cm="1">
        <f t="array" ref="P23">IFERROR(INDEX(Tabelle1[Spalte524],MATCH(1,(Tabelle1[Spalte1]=Tabelle1[[#This Row],[Spalte1]])*(Tabelle1[Spalte51]=Tabelle1[[#This Row],[Spalte50]]-1),0)),"")</f>
        <v/>
      </c>
      <c r="Q23" s="21" t="str">
        <f>IF(P23&lt;&gt;"",O23-P23,"")</f>
        <v/>
      </c>
      <c r="R23" s="99">
        <f>DAYS360(Tabelle1[[#This Row],[Spalte50]],Tabelle1[[#This Row],[Spalte51]])/30</f>
        <v>0</v>
      </c>
      <c r="S23" s="23"/>
      <c r="T23" s="23"/>
      <c r="U23" s="23"/>
      <c r="V23" s="24"/>
      <c r="W23" s="21"/>
      <c r="X23" s="21"/>
      <c r="Y23" s="21"/>
      <c r="Z23" s="21"/>
      <c r="AA23" s="24"/>
      <c r="AB23" s="24"/>
      <c r="AC23" s="24"/>
      <c r="AD23" s="25"/>
    </row>
    <row r="24" spans="1:30" x14ac:dyDescent="0.25">
      <c r="A24" s="18"/>
      <c r="B24" s="19"/>
      <c r="C24" s="20"/>
      <c r="D24" s="21"/>
      <c r="E24" s="21"/>
      <c r="F24" s="21"/>
      <c r="G24" s="21"/>
      <c r="H24" s="21"/>
      <c r="I24" s="21"/>
      <c r="J24" s="21"/>
      <c r="K24" s="21"/>
      <c r="L24" s="22"/>
      <c r="M24" s="22"/>
      <c r="N24" s="21"/>
      <c r="O24" s="21" t="str">
        <f>IF(D24=1,1,IF(E24=1,2,IF(F24=1,3,IF(G24=1,4,""))))</f>
        <v/>
      </c>
      <c r="P24" s="21" t="str" cm="1">
        <f t="array" ref="P24">IFERROR(INDEX(Tabelle1[Spalte524],MATCH(1,(Tabelle1[Spalte1]=Tabelle1[[#This Row],[Spalte1]])*(Tabelle1[Spalte51]=Tabelle1[[#This Row],[Spalte50]]-1),0)),"")</f>
        <v/>
      </c>
      <c r="Q24" s="21" t="str">
        <f>IF(P24&lt;&gt;"",O24-P24,"")</f>
        <v/>
      </c>
      <c r="R24" s="99">
        <f>DAYS360(Tabelle1[[#This Row],[Spalte50]],Tabelle1[[#This Row],[Spalte51]])/30</f>
        <v>0</v>
      </c>
      <c r="S24" s="23"/>
      <c r="T24" s="23"/>
      <c r="U24" s="23"/>
      <c r="V24" s="24"/>
      <c r="W24" s="21"/>
      <c r="X24" s="21"/>
      <c r="Y24" s="21"/>
      <c r="Z24" s="21"/>
      <c r="AA24" s="24"/>
      <c r="AB24" s="24"/>
      <c r="AC24" s="24"/>
      <c r="AD24" s="25"/>
    </row>
    <row r="25" spans="1:30" x14ac:dyDescent="0.25">
      <c r="A25" s="18"/>
      <c r="B25" s="19"/>
      <c r="C25" s="20"/>
      <c r="D25" s="21"/>
      <c r="E25" s="21"/>
      <c r="F25" s="21"/>
      <c r="G25" s="21"/>
      <c r="H25" s="21"/>
      <c r="I25" s="21"/>
      <c r="J25" s="21"/>
      <c r="K25" s="21"/>
      <c r="L25" s="22"/>
      <c r="M25" s="22"/>
      <c r="N25" s="21"/>
      <c r="O25" s="21" t="str">
        <f>IF(D25=1,1,IF(E25=1,2,IF(F25=1,3,IF(G25=1,4,""))))</f>
        <v/>
      </c>
      <c r="P25" s="21" t="str" cm="1">
        <f t="array" ref="P25">IFERROR(INDEX(Tabelle1[Spalte524],MATCH(1,(Tabelle1[Spalte1]=Tabelle1[[#This Row],[Spalte1]])*(Tabelle1[Spalte51]=Tabelle1[[#This Row],[Spalte50]]-1),0)),"")</f>
        <v/>
      </c>
      <c r="Q25" s="21" t="str">
        <f>IF(P25&lt;&gt;"",O25-P25,"")</f>
        <v/>
      </c>
      <c r="R25" s="99">
        <f>DAYS360(Tabelle1[[#This Row],[Spalte50]],Tabelle1[[#This Row],[Spalte51]])/30</f>
        <v>0</v>
      </c>
      <c r="S25" s="23"/>
      <c r="T25" s="23"/>
      <c r="U25" s="23"/>
      <c r="V25" s="24"/>
      <c r="W25" s="21"/>
      <c r="X25" s="21"/>
      <c r="Y25" s="21"/>
      <c r="Z25" s="21"/>
      <c r="AA25" s="24"/>
      <c r="AB25" s="24"/>
      <c r="AC25" s="24"/>
      <c r="AD25" s="25"/>
    </row>
    <row r="26" spans="1:30" x14ac:dyDescent="0.25">
      <c r="A26" s="18"/>
      <c r="B26" s="19"/>
      <c r="C26" s="20"/>
      <c r="D26" s="21"/>
      <c r="E26" s="21"/>
      <c r="F26" s="21"/>
      <c r="G26" s="21"/>
      <c r="H26" s="21"/>
      <c r="I26" s="21"/>
      <c r="J26" s="21"/>
      <c r="K26" s="21"/>
      <c r="L26" s="22"/>
      <c r="M26" s="22"/>
      <c r="N26" s="21"/>
      <c r="O26" s="21" t="str">
        <f>IF(D26=1,1,IF(E26=1,2,IF(F26=1,3,IF(G26=1,4,""))))</f>
        <v/>
      </c>
      <c r="P26" s="21" t="str" cm="1">
        <f t="array" ref="P26">IFERROR(INDEX(Tabelle1[Spalte524],MATCH(1,(Tabelle1[Spalte1]=Tabelle1[[#This Row],[Spalte1]])*(Tabelle1[Spalte51]=Tabelle1[[#This Row],[Spalte50]]-1),0)),"")</f>
        <v/>
      </c>
      <c r="Q26" s="21" t="str">
        <f>IF(P26&lt;&gt;"",O26-P26,"")</f>
        <v/>
      </c>
      <c r="R26" s="99">
        <f>DAYS360(Tabelle1[[#This Row],[Spalte50]],Tabelle1[[#This Row],[Spalte51]])/30</f>
        <v>0</v>
      </c>
      <c r="S26" s="23"/>
      <c r="T26" s="23"/>
      <c r="U26" s="23"/>
      <c r="V26" s="24"/>
      <c r="W26" s="21"/>
      <c r="X26" s="21"/>
      <c r="Y26" s="21"/>
      <c r="Z26" s="21"/>
      <c r="AA26" s="24"/>
      <c r="AB26" s="24"/>
      <c r="AC26" s="24"/>
      <c r="AD26" s="25"/>
    </row>
    <row r="27" spans="1:30" x14ac:dyDescent="0.25">
      <c r="A27" s="18"/>
      <c r="B27" s="19"/>
      <c r="C27" s="20"/>
      <c r="D27" s="21"/>
      <c r="E27" s="21"/>
      <c r="F27" s="21"/>
      <c r="G27" s="21"/>
      <c r="H27" s="21"/>
      <c r="I27" s="21"/>
      <c r="J27" s="21"/>
      <c r="K27" s="21"/>
      <c r="L27" s="22"/>
      <c r="M27" s="22"/>
      <c r="N27" s="21"/>
      <c r="O27" s="21" t="str">
        <f>IF(D27=1,1,IF(E27=1,2,IF(F27=1,3,IF(G27=1,4,""))))</f>
        <v/>
      </c>
      <c r="P27" s="21" t="str" cm="1">
        <f t="array" ref="P27">IFERROR(INDEX(Tabelle1[Spalte524],MATCH(1,(Tabelle1[Spalte1]=Tabelle1[[#This Row],[Spalte1]])*(Tabelle1[Spalte51]=Tabelle1[[#This Row],[Spalte50]]-1),0)),"")</f>
        <v/>
      </c>
      <c r="Q27" s="21" t="str">
        <f>IF(P27&lt;&gt;"",O27-P27,"")</f>
        <v/>
      </c>
      <c r="R27" s="99">
        <f>DAYS360(Tabelle1[[#This Row],[Spalte50]],Tabelle1[[#This Row],[Spalte51]])/30</f>
        <v>0</v>
      </c>
      <c r="S27" s="23"/>
      <c r="T27" s="23"/>
      <c r="U27" s="23"/>
      <c r="V27" s="24"/>
      <c r="W27" s="21"/>
      <c r="X27" s="21"/>
      <c r="Y27" s="21"/>
      <c r="Z27" s="21"/>
      <c r="AA27" s="24"/>
      <c r="AB27" s="24"/>
      <c r="AC27" s="24"/>
      <c r="AD27" s="25"/>
    </row>
    <row r="28" spans="1:30" x14ac:dyDescent="0.25">
      <c r="A28" s="18"/>
      <c r="B28" s="19"/>
      <c r="C28" s="20"/>
      <c r="D28" s="21"/>
      <c r="E28" s="21"/>
      <c r="F28" s="21"/>
      <c r="G28" s="21"/>
      <c r="H28" s="21"/>
      <c r="I28" s="21"/>
      <c r="J28" s="21"/>
      <c r="K28" s="21"/>
      <c r="L28" s="22"/>
      <c r="M28" s="22"/>
      <c r="N28" s="21"/>
      <c r="O28" s="21" t="str">
        <f>IF(D28=1,1,IF(E28=1,2,IF(F28=1,3,IF(G28=1,4,""))))</f>
        <v/>
      </c>
      <c r="P28" s="21" t="str" cm="1">
        <f t="array" ref="P28">IFERROR(INDEX(Tabelle1[Spalte524],MATCH(1,(Tabelle1[Spalte1]=Tabelle1[[#This Row],[Spalte1]])*(Tabelle1[Spalte51]=Tabelle1[[#This Row],[Spalte50]]-1),0)),"")</f>
        <v/>
      </c>
      <c r="Q28" s="21" t="str">
        <f>IF(P28&lt;&gt;"",O28-P28,"")</f>
        <v/>
      </c>
      <c r="R28" s="99">
        <f>DAYS360(Tabelle1[[#This Row],[Spalte50]],Tabelle1[[#This Row],[Spalte51]])/30</f>
        <v>0</v>
      </c>
      <c r="S28" s="23"/>
      <c r="T28" s="23"/>
      <c r="U28" s="23"/>
      <c r="V28" s="24"/>
      <c r="W28" s="21"/>
      <c r="X28" s="21"/>
      <c r="Y28" s="21"/>
      <c r="Z28" s="21"/>
      <c r="AA28" s="24"/>
      <c r="AB28" s="24"/>
      <c r="AC28" s="24"/>
      <c r="AD28" s="25"/>
    </row>
    <row r="29" spans="1:30" x14ac:dyDescent="0.25">
      <c r="A29" s="18"/>
      <c r="B29" s="19"/>
      <c r="C29" s="20"/>
      <c r="D29" s="21"/>
      <c r="E29" s="21"/>
      <c r="F29" s="21"/>
      <c r="G29" s="21"/>
      <c r="H29" s="21"/>
      <c r="I29" s="21"/>
      <c r="J29" s="21"/>
      <c r="K29" s="21"/>
      <c r="L29" s="22"/>
      <c r="M29" s="22"/>
      <c r="N29" s="21"/>
      <c r="O29" s="21" t="str">
        <f>IF(D29=1,1,IF(E29=1,2,IF(F29=1,3,IF(G29=1,4,""))))</f>
        <v/>
      </c>
      <c r="P29" s="21" t="str" cm="1">
        <f t="array" ref="P29">IFERROR(INDEX(Tabelle1[Spalte524],MATCH(1,(Tabelle1[Spalte1]=Tabelle1[[#This Row],[Spalte1]])*(Tabelle1[Spalte51]=Tabelle1[[#This Row],[Spalte50]]-1),0)),"")</f>
        <v/>
      </c>
      <c r="Q29" s="21" t="str">
        <f>IF(P29&lt;&gt;"",O29-P29,"")</f>
        <v/>
      </c>
      <c r="R29" s="99">
        <f>DAYS360(Tabelle1[[#This Row],[Spalte50]],Tabelle1[[#This Row],[Spalte51]])/30</f>
        <v>0</v>
      </c>
      <c r="S29" s="23"/>
      <c r="T29" s="23"/>
      <c r="U29" s="23"/>
      <c r="V29" s="24"/>
      <c r="W29" s="21"/>
      <c r="X29" s="21"/>
      <c r="Y29" s="21"/>
      <c r="Z29" s="21"/>
      <c r="AA29" s="24"/>
      <c r="AB29" s="24"/>
      <c r="AC29" s="24"/>
      <c r="AD29" s="25"/>
    </row>
    <row r="30" spans="1:30" x14ac:dyDescent="0.25">
      <c r="A30" s="26"/>
      <c r="B30" s="19"/>
      <c r="C30" s="20"/>
      <c r="D30" s="21"/>
      <c r="E30" s="21"/>
      <c r="F30" s="21"/>
      <c r="G30" s="21"/>
      <c r="H30" s="21"/>
      <c r="I30" s="21"/>
      <c r="J30" s="21"/>
      <c r="K30" s="21"/>
      <c r="L30" s="22"/>
      <c r="M30" s="22"/>
      <c r="N30" s="21"/>
      <c r="O30" s="21" t="str">
        <f>IF(D30=1,1,IF(E30=1,2,IF(F30=1,3,IF(G30=1,4,""))))</f>
        <v/>
      </c>
      <c r="P30" s="21" t="str" cm="1">
        <f t="array" ref="P30">IFERROR(INDEX(Tabelle1[Spalte524],MATCH(1,(Tabelle1[Spalte1]=Tabelle1[[#This Row],[Spalte1]])*(Tabelle1[Spalte51]=Tabelle1[[#This Row],[Spalte50]]-1),0)),"")</f>
        <v/>
      </c>
      <c r="Q30" s="21" t="str">
        <f>IF(P30&lt;&gt;"",O30-P30,"")</f>
        <v/>
      </c>
      <c r="R30" s="99">
        <f>DAYS360(Tabelle1[[#This Row],[Spalte50]],Tabelle1[[#This Row],[Spalte51]])/30</f>
        <v>0</v>
      </c>
      <c r="S30" s="23"/>
      <c r="T30" s="23"/>
      <c r="U30" s="23"/>
      <c r="V30" s="24"/>
      <c r="W30" s="21"/>
      <c r="X30" s="21"/>
      <c r="Y30" s="21"/>
      <c r="Z30" s="21"/>
      <c r="AA30" s="24"/>
      <c r="AB30" s="24"/>
      <c r="AC30" s="24"/>
      <c r="AD30" s="25"/>
    </row>
    <row r="31" spans="1:30" x14ac:dyDescent="0.25">
      <c r="A31" s="26"/>
      <c r="B31" s="19"/>
      <c r="C31" s="20"/>
      <c r="D31" s="21"/>
      <c r="E31" s="21"/>
      <c r="F31" s="21"/>
      <c r="G31" s="21"/>
      <c r="H31" s="21"/>
      <c r="I31" s="21"/>
      <c r="J31" s="21"/>
      <c r="K31" s="21"/>
      <c r="L31" s="22"/>
      <c r="M31" s="22"/>
      <c r="N31" s="21"/>
      <c r="O31" s="21" t="str">
        <f>IF(D31=1,1,IF(E31=1,2,IF(F31=1,3,IF(G31=1,4,""))))</f>
        <v/>
      </c>
      <c r="P31" s="21" t="str" cm="1">
        <f t="array" ref="P31">IFERROR(INDEX(Tabelle1[Spalte524],MATCH(1,(Tabelle1[Spalte1]=Tabelle1[[#This Row],[Spalte1]])*(Tabelle1[Spalte51]=Tabelle1[[#This Row],[Spalte50]]-1),0)),"")</f>
        <v/>
      </c>
      <c r="Q31" s="21" t="str">
        <f>IF(P31&lt;&gt;"",O31-P31,"")</f>
        <v/>
      </c>
      <c r="R31" s="99">
        <f>DAYS360(Tabelle1[[#This Row],[Spalte50]],Tabelle1[[#This Row],[Spalte51]])/30</f>
        <v>0</v>
      </c>
      <c r="S31" s="23"/>
      <c r="T31" s="23"/>
      <c r="U31" s="23"/>
      <c r="V31" s="24"/>
      <c r="W31" s="21"/>
      <c r="X31" s="21"/>
      <c r="Y31" s="21"/>
      <c r="Z31" s="21"/>
      <c r="AA31" s="24"/>
      <c r="AB31" s="24"/>
      <c r="AC31" s="24"/>
      <c r="AD31" s="25"/>
    </row>
    <row r="32" spans="1:30" x14ac:dyDescent="0.25">
      <c r="A32" s="26"/>
      <c r="B32" s="19"/>
      <c r="C32" s="20"/>
      <c r="D32" s="21"/>
      <c r="E32" s="21"/>
      <c r="F32" s="21"/>
      <c r="G32" s="21"/>
      <c r="H32" s="21"/>
      <c r="I32" s="21"/>
      <c r="J32" s="21"/>
      <c r="K32" s="21"/>
      <c r="L32" s="22"/>
      <c r="M32" s="22"/>
      <c r="N32" s="21"/>
      <c r="O32" s="21" t="str">
        <f>IF(D32=1,1,IF(E32=1,2,IF(F32=1,3,IF(G32=1,4,""))))</f>
        <v/>
      </c>
      <c r="P32" s="21" t="str" cm="1">
        <f t="array" ref="P32">IFERROR(INDEX(Tabelle1[Spalte524],MATCH(1,(Tabelle1[Spalte1]=Tabelle1[[#This Row],[Spalte1]])*(Tabelle1[Spalte51]=Tabelle1[[#This Row],[Spalte50]]-1),0)),"")</f>
        <v/>
      </c>
      <c r="Q32" s="21" t="str">
        <f>IF(P32&lt;&gt;"",O32-P32,"")</f>
        <v/>
      </c>
      <c r="R32" s="99">
        <f>DAYS360(Tabelle1[[#This Row],[Spalte50]],Tabelle1[[#This Row],[Spalte51]])/30</f>
        <v>0</v>
      </c>
      <c r="S32" s="23"/>
      <c r="T32" s="23"/>
      <c r="U32" s="23"/>
      <c r="V32" s="24"/>
      <c r="W32" s="21"/>
      <c r="X32" s="21"/>
      <c r="Y32" s="21"/>
      <c r="Z32" s="21"/>
      <c r="AA32" s="24"/>
      <c r="AB32" s="24"/>
      <c r="AC32" s="24"/>
      <c r="AD32" s="25"/>
    </row>
    <row r="33" spans="1:30" x14ac:dyDescent="0.25">
      <c r="A33" s="26"/>
      <c r="B33" s="19"/>
      <c r="C33" s="20"/>
      <c r="D33" s="21"/>
      <c r="E33" s="21"/>
      <c r="F33" s="21"/>
      <c r="G33" s="21"/>
      <c r="H33" s="21"/>
      <c r="I33" s="21"/>
      <c r="J33" s="21"/>
      <c r="K33" s="21"/>
      <c r="L33" s="22"/>
      <c r="M33" s="22"/>
      <c r="N33" s="21"/>
      <c r="O33" s="21" t="str">
        <f>IF(D33=1,1,IF(E33=1,2,IF(F33=1,3,IF(G33=1,4,""))))</f>
        <v/>
      </c>
      <c r="P33" s="21" t="str" cm="1">
        <f t="array" ref="P33">IFERROR(INDEX(Tabelle1[Spalte524],MATCH(1,(Tabelle1[Spalte1]=Tabelle1[[#This Row],[Spalte1]])*(Tabelle1[Spalte51]=Tabelle1[[#This Row],[Spalte50]]-1),0)),"")</f>
        <v/>
      </c>
      <c r="Q33" s="21" t="str">
        <f>IF(P33&lt;&gt;"",O33-P33,"")</f>
        <v/>
      </c>
      <c r="R33" s="99">
        <f>DAYS360(Tabelle1[[#This Row],[Spalte50]],Tabelle1[[#This Row],[Spalte51]])/30</f>
        <v>0</v>
      </c>
      <c r="S33" s="23"/>
      <c r="T33" s="23"/>
      <c r="U33" s="23"/>
      <c r="V33" s="24"/>
      <c r="W33" s="21"/>
      <c r="X33" s="21"/>
      <c r="Y33" s="21"/>
      <c r="Z33" s="21"/>
      <c r="AA33" s="24"/>
      <c r="AB33" s="24"/>
      <c r="AC33" s="24"/>
      <c r="AD33" s="25"/>
    </row>
    <row r="34" spans="1:30" x14ac:dyDescent="0.25">
      <c r="A34" s="26"/>
      <c r="B34" s="19"/>
      <c r="C34" s="20"/>
      <c r="D34" s="21"/>
      <c r="E34" s="21"/>
      <c r="F34" s="21"/>
      <c r="G34" s="21"/>
      <c r="H34" s="21"/>
      <c r="I34" s="21"/>
      <c r="J34" s="21"/>
      <c r="K34" s="21"/>
      <c r="L34" s="22"/>
      <c r="M34" s="22"/>
      <c r="N34" s="21"/>
      <c r="O34" s="21" t="str">
        <f>IF(D34=1,1,IF(E34=1,2,IF(F34=1,3,IF(G34=1,4,""))))</f>
        <v/>
      </c>
      <c r="P34" s="21" t="str" cm="1">
        <f t="array" ref="P34">IFERROR(INDEX(Tabelle1[Spalte524],MATCH(1,(Tabelle1[Spalte1]=Tabelle1[[#This Row],[Spalte1]])*(Tabelle1[Spalte51]=Tabelle1[[#This Row],[Spalte50]]-1),0)),"")</f>
        <v/>
      </c>
      <c r="Q34" s="21" t="str">
        <f>IF(P34&lt;&gt;"",O34-P34,"")</f>
        <v/>
      </c>
      <c r="R34" s="99">
        <f>DAYS360(Tabelle1[[#This Row],[Spalte50]],Tabelle1[[#This Row],[Spalte51]])/30</f>
        <v>0</v>
      </c>
      <c r="S34" s="23"/>
      <c r="T34" s="23"/>
      <c r="U34" s="23"/>
      <c r="V34" s="24"/>
      <c r="W34" s="21"/>
      <c r="X34" s="21"/>
      <c r="Y34" s="21"/>
      <c r="Z34" s="21"/>
      <c r="AA34" s="24"/>
      <c r="AB34" s="24"/>
      <c r="AC34" s="24"/>
      <c r="AD34" s="25"/>
    </row>
    <row r="35" spans="1:30" x14ac:dyDescent="0.25">
      <c r="A35" s="26"/>
      <c r="B35" s="19"/>
      <c r="C35" s="20"/>
      <c r="D35" s="21"/>
      <c r="E35" s="21"/>
      <c r="F35" s="21"/>
      <c r="G35" s="21"/>
      <c r="H35" s="21"/>
      <c r="I35" s="21"/>
      <c r="J35" s="21"/>
      <c r="K35" s="21"/>
      <c r="L35" s="22"/>
      <c r="M35" s="22"/>
      <c r="N35" s="21"/>
      <c r="O35" s="21" t="str">
        <f>IF(D35=1,1,IF(E35=1,2,IF(F35=1,3,IF(G35=1,4,""))))</f>
        <v/>
      </c>
      <c r="P35" s="21" t="str" cm="1">
        <f t="array" ref="P35">IFERROR(INDEX(Tabelle1[Spalte524],MATCH(1,(Tabelle1[Spalte1]=Tabelle1[[#This Row],[Spalte1]])*(Tabelle1[Spalte51]=Tabelle1[[#This Row],[Spalte50]]-1),0)),"")</f>
        <v/>
      </c>
      <c r="Q35" s="21" t="str">
        <f>IF(P35&lt;&gt;"",O35-P35,"")</f>
        <v/>
      </c>
      <c r="R35" s="99">
        <f>DAYS360(Tabelle1[[#This Row],[Spalte50]],Tabelle1[[#This Row],[Spalte51]])/30</f>
        <v>0</v>
      </c>
      <c r="S35" s="23"/>
      <c r="T35" s="23"/>
      <c r="U35" s="23"/>
      <c r="V35" s="24"/>
      <c r="W35" s="21"/>
      <c r="X35" s="21"/>
      <c r="Y35" s="21"/>
      <c r="Z35" s="21"/>
      <c r="AA35" s="24"/>
      <c r="AB35" s="24"/>
      <c r="AC35" s="24"/>
      <c r="AD35" s="25"/>
    </row>
    <row r="36" spans="1:30" x14ac:dyDescent="0.25">
      <c r="A36" s="26"/>
      <c r="B36" s="19"/>
      <c r="C36" s="20"/>
      <c r="D36" s="21"/>
      <c r="E36" s="21"/>
      <c r="F36" s="21"/>
      <c r="G36" s="21"/>
      <c r="H36" s="21"/>
      <c r="I36" s="21"/>
      <c r="J36" s="21"/>
      <c r="K36" s="21"/>
      <c r="L36" s="22"/>
      <c r="M36" s="22"/>
      <c r="N36" s="21"/>
      <c r="O36" s="21" t="str">
        <f>IF(D36=1,1,IF(E36=1,2,IF(F36=1,3,IF(G36=1,4,""))))</f>
        <v/>
      </c>
      <c r="P36" s="21" t="str" cm="1">
        <f t="array" ref="P36">IFERROR(INDEX(Tabelle1[Spalte524],MATCH(1,(Tabelle1[Spalte1]=Tabelle1[[#This Row],[Spalte1]])*(Tabelle1[Spalte51]=Tabelle1[[#This Row],[Spalte50]]-1),0)),"")</f>
        <v/>
      </c>
      <c r="Q36" s="21" t="str">
        <f>IF(P36&lt;&gt;"",O36-P36,"")</f>
        <v/>
      </c>
      <c r="R36" s="99">
        <f>DAYS360(Tabelle1[[#This Row],[Spalte50]],Tabelle1[[#This Row],[Spalte51]])/30</f>
        <v>0</v>
      </c>
      <c r="S36" s="23"/>
      <c r="T36" s="23"/>
      <c r="U36" s="23"/>
      <c r="V36" s="24"/>
      <c r="W36" s="21"/>
      <c r="X36" s="21"/>
      <c r="Y36" s="21"/>
      <c r="Z36" s="21"/>
      <c r="AA36" s="24"/>
      <c r="AB36" s="24"/>
      <c r="AC36" s="24"/>
      <c r="AD36" s="25"/>
    </row>
    <row r="37" spans="1:30" x14ac:dyDescent="0.25">
      <c r="A37" s="26"/>
      <c r="B37" s="19"/>
      <c r="C37" s="20"/>
      <c r="D37" s="21"/>
      <c r="E37" s="21"/>
      <c r="F37" s="21"/>
      <c r="G37" s="21"/>
      <c r="H37" s="21"/>
      <c r="I37" s="21"/>
      <c r="J37" s="21"/>
      <c r="K37" s="21"/>
      <c r="L37" s="22"/>
      <c r="M37" s="22"/>
      <c r="N37" s="21"/>
      <c r="O37" s="21" t="str">
        <f>IF(D37=1,1,IF(E37=1,2,IF(F37=1,3,IF(G37=1,4,""))))</f>
        <v/>
      </c>
      <c r="P37" s="21" t="str" cm="1">
        <f t="array" ref="P37">IFERROR(INDEX(Tabelle1[Spalte524],MATCH(1,(Tabelle1[Spalte1]=Tabelle1[[#This Row],[Spalte1]])*(Tabelle1[Spalte51]=Tabelle1[[#This Row],[Spalte50]]-1),0)),"")</f>
        <v/>
      </c>
      <c r="Q37" s="21" t="str">
        <f>IF(P37&lt;&gt;"",O37-P37,"")</f>
        <v/>
      </c>
      <c r="R37" s="99">
        <f>DAYS360(Tabelle1[[#This Row],[Spalte50]],Tabelle1[[#This Row],[Spalte51]])/30</f>
        <v>0</v>
      </c>
      <c r="S37" s="23"/>
      <c r="T37" s="23"/>
      <c r="U37" s="23"/>
      <c r="V37" s="24"/>
      <c r="W37" s="21"/>
      <c r="X37" s="21"/>
      <c r="Y37" s="21"/>
      <c r="Z37" s="21"/>
      <c r="AA37" s="24"/>
      <c r="AB37" s="24"/>
      <c r="AC37" s="24"/>
      <c r="AD37" s="25"/>
    </row>
    <row r="38" spans="1:30" x14ac:dyDescent="0.25">
      <c r="A38" s="26"/>
      <c r="B38" s="19"/>
      <c r="C38" s="20"/>
      <c r="D38" s="21"/>
      <c r="E38" s="21"/>
      <c r="F38" s="21"/>
      <c r="G38" s="21"/>
      <c r="H38" s="21"/>
      <c r="I38" s="21"/>
      <c r="J38" s="21"/>
      <c r="K38" s="21"/>
      <c r="L38" s="22"/>
      <c r="M38" s="22"/>
      <c r="N38" s="21"/>
      <c r="O38" s="21" t="str">
        <f>IF(D38=1,1,IF(E38=1,2,IF(F38=1,3,IF(G38=1,4,""))))</f>
        <v/>
      </c>
      <c r="P38" s="21" t="str" cm="1">
        <f t="array" ref="P38">IFERROR(INDEX(Tabelle1[Spalte524],MATCH(1,(Tabelle1[Spalte1]=Tabelle1[[#This Row],[Spalte1]])*(Tabelle1[Spalte51]=Tabelle1[[#This Row],[Spalte50]]-1),0)),"")</f>
        <v/>
      </c>
      <c r="Q38" s="21" t="str">
        <f>IF(P38&lt;&gt;"",O38-P38,"")</f>
        <v/>
      </c>
      <c r="R38" s="99">
        <f>DAYS360(Tabelle1[[#This Row],[Spalte50]],Tabelle1[[#This Row],[Spalte51]])/30</f>
        <v>0</v>
      </c>
      <c r="S38" s="23"/>
      <c r="T38" s="23"/>
      <c r="U38" s="23"/>
      <c r="V38" s="24"/>
      <c r="W38" s="21"/>
      <c r="X38" s="21"/>
      <c r="Y38" s="21"/>
      <c r="Z38" s="21"/>
      <c r="AA38" s="24"/>
      <c r="AB38" s="24"/>
      <c r="AC38" s="24"/>
      <c r="AD38" s="25"/>
    </row>
    <row r="39" spans="1:30" x14ac:dyDescent="0.25">
      <c r="A39" s="26"/>
      <c r="B39" s="19"/>
      <c r="C39" s="20"/>
      <c r="D39" s="21"/>
      <c r="E39" s="21"/>
      <c r="F39" s="21"/>
      <c r="G39" s="21"/>
      <c r="H39" s="21"/>
      <c r="I39" s="21"/>
      <c r="J39" s="21"/>
      <c r="K39" s="21"/>
      <c r="L39" s="22"/>
      <c r="M39" s="22"/>
      <c r="N39" s="21"/>
      <c r="O39" s="21" t="str">
        <f>IF(D39=1,1,IF(E39=1,2,IF(F39=1,3,IF(G39=1,4,""))))</f>
        <v/>
      </c>
      <c r="P39" s="21" t="str" cm="1">
        <f t="array" ref="P39">IFERROR(INDEX(Tabelle1[Spalte524],MATCH(1,(Tabelle1[Spalte1]=Tabelle1[[#This Row],[Spalte1]])*(Tabelle1[Spalte51]=Tabelle1[[#This Row],[Spalte50]]-1),0)),"")</f>
        <v/>
      </c>
      <c r="Q39" s="21" t="str">
        <f>IF(P39&lt;&gt;"",O39-P39,"")</f>
        <v/>
      </c>
      <c r="R39" s="99">
        <f>DAYS360(Tabelle1[[#This Row],[Spalte50]],Tabelle1[[#This Row],[Spalte51]])/30</f>
        <v>0</v>
      </c>
      <c r="S39" s="23"/>
      <c r="T39" s="23"/>
      <c r="U39" s="23"/>
      <c r="V39" s="24"/>
      <c r="W39" s="21"/>
      <c r="X39" s="21"/>
      <c r="Y39" s="21"/>
      <c r="Z39" s="21"/>
      <c r="AA39" s="24"/>
      <c r="AB39" s="24"/>
      <c r="AC39" s="24"/>
      <c r="AD39" s="25"/>
    </row>
    <row r="40" spans="1:30" x14ac:dyDescent="0.25">
      <c r="A40" s="26"/>
      <c r="B40" s="19"/>
      <c r="C40" s="20"/>
      <c r="D40" s="21"/>
      <c r="E40" s="21"/>
      <c r="F40" s="21"/>
      <c r="G40" s="21"/>
      <c r="H40" s="21"/>
      <c r="I40" s="21"/>
      <c r="J40" s="21"/>
      <c r="K40" s="21"/>
      <c r="L40" s="22"/>
      <c r="M40" s="22"/>
      <c r="N40" s="21"/>
      <c r="O40" s="21" t="str">
        <f>IF(D40=1,1,IF(E40=1,2,IF(F40=1,3,IF(G40=1,4,""))))</f>
        <v/>
      </c>
      <c r="P40" s="21" t="str" cm="1">
        <f t="array" ref="P40">IFERROR(INDEX(Tabelle1[Spalte524],MATCH(1,(Tabelle1[Spalte1]=Tabelle1[[#This Row],[Spalte1]])*(Tabelle1[Spalte51]=Tabelle1[[#This Row],[Spalte50]]-1),0)),"")</f>
        <v/>
      </c>
      <c r="Q40" s="21" t="str">
        <f>IF(P40&lt;&gt;"",O40-P40,"")</f>
        <v/>
      </c>
      <c r="R40" s="99">
        <f>DAYS360(Tabelle1[[#This Row],[Spalte50]],Tabelle1[[#This Row],[Spalte51]])/30</f>
        <v>0</v>
      </c>
      <c r="S40" s="23"/>
      <c r="T40" s="23"/>
      <c r="U40" s="23"/>
      <c r="V40" s="24"/>
      <c r="W40" s="21"/>
      <c r="X40" s="21"/>
      <c r="Y40" s="21"/>
      <c r="Z40" s="21"/>
      <c r="AA40" s="24"/>
      <c r="AB40" s="24"/>
      <c r="AC40" s="24"/>
      <c r="AD40" s="25"/>
    </row>
    <row r="41" spans="1:30" x14ac:dyDescent="0.25">
      <c r="A41" s="26"/>
      <c r="B41" s="19"/>
      <c r="C41" s="20"/>
      <c r="D41" s="21"/>
      <c r="E41" s="21"/>
      <c r="F41" s="21"/>
      <c r="G41" s="21"/>
      <c r="H41" s="21"/>
      <c r="I41" s="21"/>
      <c r="J41" s="21"/>
      <c r="K41" s="21"/>
      <c r="L41" s="22"/>
      <c r="M41" s="22"/>
      <c r="N41" s="21"/>
      <c r="O41" s="21" t="str">
        <f>IF(D41=1,1,IF(E41=1,2,IF(F41=1,3,IF(G41=1,4,""))))</f>
        <v/>
      </c>
      <c r="P41" s="21" t="str" cm="1">
        <f t="array" ref="P41">IFERROR(INDEX(Tabelle1[Spalte524],MATCH(1,(Tabelle1[Spalte1]=Tabelle1[[#This Row],[Spalte1]])*(Tabelle1[Spalte51]=Tabelle1[[#This Row],[Spalte50]]-1),0)),"")</f>
        <v/>
      </c>
      <c r="Q41" s="21" t="str">
        <f>IF(P41&lt;&gt;"",O41-P41,"")</f>
        <v/>
      </c>
      <c r="R41" s="99">
        <f>DAYS360(Tabelle1[[#This Row],[Spalte50]],Tabelle1[[#This Row],[Spalte51]])/30</f>
        <v>0</v>
      </c>
      <c r="S41" s="23"/>
      <c r="T41" s="23"/>
      <c r="U41" s="23"/>
      <c r="V41" s="24"/>
      <c r="W41" s="21"/>
      <c r="X41" s="21"/>
      <c r="Y41" s="21"/>
      <c r="Z41" s="21"/>
      <c r="AA41" s="24"/>
      <c r="AB41" s="24"/>
      <c r="AC41" s="24"/>
      <c r="AD41" s="25"/>
    </row>
    <row r="42" spans="1:30" x14ac:dyDescent="0.25">
      <c r="A42" s="26"/>
      <c r="B42" s="19"/>
      <c r="C42" s="20"/>
      <c r="D42" s="21"/>
      <c r="E42" s="21"/>
      <c r="F42" s="21"/>
      <c r="G42" s="21"/>
      <c r="H42" s="21"/>
      <c r="I42" s="21"/>
      <c r="J42" s="21"/>
      <c r="K42" s="21"/>
      <c r="L42" s="22"/>
      <c r="M42" s="22"/>
      <c r="N42" s="21"/>
      <c r="O42" s="21" t="str">
        <f>IF(D42=1,1,IF(E42=1,2,IF(F42=1,3,IF(G42=1,4,""))))</f>
        <v/>
      </c>
      <c r="P42" s="21" t="str" cm="1">
        <f t="array" ref="P42">IFERROR(INDEX(Tabelle1[Spalte524],MATCH(1,(Tabelle1[Spalte1]=Tabelle1[[#This Row],[Spalte1]])*(Tabelle1[Spalte51]=Tabelle1[[#This Row],[Spalte50]]-1),0)),"")</f>
        <v/>
      </c>
      <c r="Q42" s="21" t="str">
        <f>IF(P42&lt;&gt;"",O42-P42,"")</f>
        <v/>
      </c>
      <c r="R42" s="99">
        <f>DAYS360(Tabelle1[[#This Row],[Spalte50]],Tabelle1[[#This Row],[Spalte51]])/30</f>
        <v>0</v>
      </c>
      <c r="S42" s="23"/>
      <c r="T42" s="23"/>
      <c r="U42" s="23"/>
      <c r="V42" s="24"/>
      <c r="W42" s="21"/>
      <c r="X42" s="21"/>
      <c r="Y42" s="21"/>
      <c r="Z42" s="21"/>
      <c r="AA42" s="24"/>
      <c r="AB42" s="24"/>
      <c r="AC42" s="24"/>
      <c r="AD42" s="25"/>
    </row>
    <row r="43" spans="1:30" x14ac:dyDescent="0.25">
      <c r="A43" s="26"/>
      <c r="B43" s="19"/>
      <c r="C43" s="20"/>
      <c r="D43" s="21"/>
      <c r="E43" s="21"/>
      <c r="F43" s="21"/>
      <c r="G43" s="21"/>
      <c r="H43" s="21"/>
      <c r="I43" s="21"/>
      <c r="J43" s="21"/>
      <c r="K43" s="21"/>
      <c r="L43" s="22"/>
      <c r="M43" s="22"/>
      <c r="N43" s="21"/>
      <c r="O43" s="21" t="str">
        <f>IF(D43=1,1,IF(E43=1,2,IF(F43=1,3,IF(G43=1,4,""))))</f>
        <v/>
      </c>
      <c r="P43" s="21" t="str" cm="1">
        <f t="array" ref="P43">IFERROR(INDEX(Tabelle1[Spalte524],MATCH(1,(Tabelle1[Spalte1]=Tabelle1[[#This Row],[Spalte1]])*(Tabelle1[Spalte51]=Tabelle1[[#This Row],[Spalte50]]-1),0)),"")</f>
        <v/>
      </c>
      <c r="Q43" s="21" t="str">
        <f>IF(P43&lt;&gt;"",O43-P43,"")</f>
        <v/>
      </c>
      <c r="R43" s="99">
        <f>DAYS360(Tabelle1[[#This Row],[Spalte50]],Tabelle1[[#This Row],[Spalte51]])/30</f>
        <v>0</v>
      </c>
      <c r="S43" s="23"/>
      <c r="T43" s="23"/>
      <c r="U43" s="23"/>
      <c r="V43" s="24"/>
      <c r="W43" s="21"/>
      <c r="X43" s="21"/>
      <c r="Y43" s="21"/>
      <c r="Z43" s="21"/>
      <c r="AA43" s="24"/>
      <c r="AB43" s="24"/>
      <c r="AC43" s="24"/>
      <c r="AD43" s="25"/>
    </row>
    <row r="44" spans="1:30" x14ac:dyDescent="0.25">
      <c r="A44" s="26"/>
      <c r="B44" s="19"/>
      <c r="C44" s="20"/>
      <c r="D44" s="21"/>
      <c r="E44" s="21"/>
      <c r="F44" s="21"/>
      <c r="G44" s="21"/>
      <c r="H44" s="21"/>
      <c r="I44" s="21"/>
      <c r="J44" s="21"/>
      <c r="K44" s="21"/>
      <c r="L44" s="22"/>
      <c r="M44" s="22"/>
      <c r="N44" s="21"/>
      <c r="O44" s="21" t="str">
        <f>IF(D44=1,1,IF(E44=1,2,IF(F44=1,3,IF(G44=1,4,""))))</f>
        <v/>
      </c>
      <c r="P44" s="21" t="str" cm="1">
        <f t="array" ref="P44">IFERROR(INDEX(Tabelle1[Spalte524],MATCH(1,(Tabelle1[Spalte1]=Tabelle1[[#This Row],[Spalte1]])*(Tabelle1[Spalte51]=Tabelle1[[#This Row],[Spalte50]]-1),0)),"")</f>
        <v/>
      </c>
      <c r="Q44" s="21" t="str">
        <f>IF(P44&lt;&gt;"",O44-P44,"")</f>
        <v/>
      </c>
      <c r="R44" s="99">
        <f>DAYS360(Tabelle1[[#This Row],[Spalte50]],Tabelle1[[#This Row],[Spalte51]])/30</f>
        <v>0</v>
      </c>
      <c r="S44" s="23"/>
      <c r="T44" s="23"/>
      <c r="U44" s="23"/>
      <c r="V44" s="24"/>
      <c r="W44" s="21"/>
      <c r="X44" s="21"/>
      <c r="Y44" s="21"/>
      <c r="Z44" s="21"/>
      <c r="AA44" s="24"/>
      <c r="AB44" s="24"/>
      <c r="AC44" s="24"/>
      <c r="AD44" s="25"/>
    </row>
    <row r="45" spans="1:30" x14ac:dyDescent="0.25">
      <c r="A45" s="26"/>
      <c r="B45" s="19"/>
      <c r="C45" s="20"/>
      <c r="D45" s="21"/>
      <c r="E45" s="21"/>
      <c r="F45" s="21"/>
      <c r="G45" s="21"/>
      <c r="H45" s="21"/>
      <c r="I45" s="21"/>
      <c r="J45" s="21"/>
      <c r="K45" s="21"/>
      <c r="L45" s="22"/>
      <c r="M45" s="22"/>
      <c r="N45" s="21"/>
      <c r="O45" s="21" t="str">
        <f>IF(D45=1,1,IF(E45=1,2,IF(F45=1,3,IF(G45=1,4,""))))</f>
        <v/>
      </c>
      <c r="P45" s="21" t="str" cm="1">
        <f t="array" ref="P45">IFERROR(INDEX(Tabelle1[Spalte524],MATCH(1,(Tabelle1[Spalte1]=Tabelle1[[#This Row],[Spalte1]])*(Tabelle1[Spalte51]=Tabelle1[[#This Row],[Spalte50]]-1),0)),"")</f>
        <v/>
      </c>
      <c r="Q45" s="21" t="str">
        <f>IF(P45&lt;&gt;"",O45-P45,"")</f>
        <v/>
      </c>
      <c r="R45" s="99">
        <f>DAYS360(Tabelle1[[#This Row],[Spalte50]],Tabelle1[[#This Row],[Spalte51]])/30</f>
        <v>0</v>
      </c>
      <c r="S45" s="23"/>
      <c r="T45" s="23"/>
      <c r="U45" s="23"/>
      <c r="V45" s="24"/>
      <c r="W45" s="21"/>
      <c r="X45" s="21"/>
      <c r="Y45" s="21"/>
      <c r="Z45" s="21"/>
      <c r="AA45" s="24"/>
      <c r="AB45" s="24"/>
      <c r="AC45" s="24"/>
      <c r="AD45" s="25"/>
    </row>
    <row r="46" spans="1:30" x14ac:dyDescent="0.25">
      <c r="A46" s="26"/>
      <c r="B46" s="19"/>
      <c r="C46" s="20"/>
      <c r="D46" s="21"/>
      <c r="E46" s="21"/>
      <c r="F46" s="21"/>
      <c r="G46" s="21"/>
      <c r="H46" s="21"/>
      <c r="I46" s="21"/>
      <c r="J46" s="21"/>
      <c r="K46" s="21"/>
      <c r="L46" s="22"/>
      <c r="M46" s="22"/>
      <c r="N46" s="21"/>
      <c r="O46" s="21" t="str">
        <f>IF(D46=1,1,IF(E46=1,2,IF(F46=1,3,IF(G46=1,4,""))))</f>
        <v/>
      </c>
      <c r="P46" s="21" t="str" cm="1">
        <f t="array" ref="P46">IFERROR(INDEX(Tabelle1[Spalte524],MATCH(1,(Tabelle1[Spalte1]=Tabelle1[[#This Row],[Spalte1]])*(Tabelle1[Spalte51]=Tabelle1[[#This Row],[Spalte50]]-1),0)),"")</f>
        <v/>
      </c>
      <c r="Q46" s="21" t="str">
        <f>IF(P46&lt;&gt;"",O46-P46,"")</f>
        <v/>
      </c>
      <c r="R46" s="99">
        <f>DAYS360(Tabelle1[[#This Row],[Spalte50]],Tabelle1[[#This Row],[Spalte51]])/30</f>
        <v>0</v>
      </c>
      <c r="S46" s="23"/>
      <c r="T46" s="23"/>
      <c r="U46" s="23"/>
      <c r="V46" s="24"/>
      <c r="W46" s="21"/>
      <c r="X46" s="21"/>
      <c r="Y46" s="21"/>
      <c r="Z46" s="21"/>
      <c r="AA46" s="24"/>
      <c r="AB46" s="24"/>
      <c r="AC46" s="24"/>
      <c r="AD46" s="25"/>
    </row>
    <row r="47" spans="1:30" x14ac:dyDescent="0.25">
      <c r="A47" s="26"/>
      <c r="B47" s="19"/>
      <c r="C47" s="20"/>
      <c r="D47" s="21"/>
      <c r="E47" s="21"/>
      <c r="F47" s="21"/>
      <c r="G47" s="21"/>
      <c r="H47" s="21"/>
      <c r="I47" s="21"/>
      <c r="J47" s="21"/>
      <c r="K47" s="21"/>
      <c r="L47" s="22"/>
      <c r="M47" s="22"/>
      <c r="N47" s="21"/>
      <c r="O47" s="21" t="str">
        <f>IF(D47=1,1,IF(E47=1,2,IF(F47=1,3,IF(G47=1,4,""))))</f>
        <v/>
      </c>
      <c r="P47" s="21" t="str" cm="1">
        <f t="array" ref="P47">IFERROR(INDEX(Tabelle1[Spalte524],MATCH(1,(Tabelle1[Spalte1]=Tabelle1[[#This Row],[Spalte1]])*(Tabelle1[Spalte51]=Tabelle1[[#This Row],[Spalte50]]-1),0)),"")</f>
        <v/>
      </c>
      <c r="Q47" s="21" t="str">
        <f>IF(P47&lt;&gt;"",O47-P47,"")</f>
        <v/>
      </c>
      <c r="R47" s="99">
        <f>DAYS360(Tabelle1[[#This Row],[Spalte50]],Tabelle1[[#This Row],[Spalte51]])/30</f>
        <v>0</v>
      </c>
      <c r="S47" s="23"/>
      <c r="T47" s="23"/>
      <c r="U47" s="23"/>
      <c r="V47" s="24"/>
      <c r="W47" s="21"/>
      <c r="X47" s="21"/>
      <c r="Y47" s="21"/>
      <c r="Z47" s="21"/>
      <c r="AA47" s="24"/>
      <c r="AB47" s="24"/>
      <c r="AC47" s="24"/>
      <c r="AD47" s="25"/>
    </row>
    <row r="48" spans="1:30" x14ac:dyDescent="0.25">
      <c r="A48" s="26"/>
      <c r="B48" s="19"/>
      <c r="C48" s="20"/>
      <c r="D48" s="21"/>
      <c r="E48" s="21"/>
      <c r="F48" s="21"/>
      <c r="G48" s="21"/>
      <c r="H48" s="21"/>
      <c r="I48" s="21"/>
      <c r="J48" s="21"/>
      <c r="K48" s="21"/>
      <c r="L48" s="22"/>
      <c r="M48" s="22"/>
      <c r="N48" s="21"/>
      <c r="O48" s="21" t="str">
        <f>IF(D48=1,1,IF(E48=1,2,IF(F48=1,3,IF(G48=1,4,""))))</f>
        <v/>
      </c>
      <c r="P48" s="21" t="str" cm="1">
        <f t="array" ref="P48">IFERROR(INDEX(Tabelle1[Spalte524],MATCH(1,(Tabelle1[Spalte1]=Tabelle1[[#This Row],[Spalte1]])*(Tabelle1[Spalte51]=Tabelle1[[#This Row],[Spalte50]]-1),0)),"")</f>
        <v/>
      </c>
      <c r="Q48" s="21" t="str">
        <f>IF(P48&lt;&gt;"",O48-P48,"")</f>
        <v/>
      </c>
      <c r="R48" s="99">
        <f>DAYS360(Tabelle1[[#This Row],[Spalte50]],Tabelle1[[#This Row],[Spalte51]])/30</f>
        <v>0</v>
      </c>
      <c r="S48" s="23"/>
      <c r="T48" s="23"/>
      <c r="U48" s="23"/>
      <c r="V48" s="24"/>
      <c r="W48" s="21"/>
      <c r="X48" s="21"/>
      <c r="Y48" s="21"/>
      <c r="Z48" s="21"/>
      <c r="AA48" s="24"/>
      <c r="AB48" s="24"/>
      <c r="AC48" s="24"/>
      <c r="AD48" s="25"/>
    </row>
    <row r="49" spans="1:30" x14ac:dyDescent="0.25">
      <c r="A49" s="26"/>
      <c r="B49" s="19"/>
      <c r="C49" s="20"/>
      <c r="D49" s="21"/>
      <c r="E49" s="21"/>
      <c r="F49" s="21"/>
      <c r="G49" s="21"/>
      <c r="H49" s="21"/>
      <c r="I49" s="21"/>
      <c r="J49" s="21"/>
      <c r="K49" s="21"/>
      <c r="L49" s="22"/>
      <c r="M49" s="22"/>
      <c r="N49" s="21"/>
      <c r="O49" s="21" t="str">
        <f>IF(D49=1,1,IF(E49=1,2,IF(F49=1,3,IF(G49=1,4,""))))</f>
        <v/>
      </c>
      <c r="P49" s="21" t="str" cm="1">
        <f t="array" ref="P49">IFERROR(INDEX(Tabelle1[Spalte524],MATCH(1,(Tabelle1[Spalte1]=Tabelle1[[#This Row],[Spalte1]])*(Tabelle1[Spalte51]=Tabelle1[[#This Row],[Spalte50]]-1),0)),"")</f>
        <v/>
      </c>
      <c r="Q49" s="21" t="str">
        <f>IF(P49&lt;&gt;"",O49-P49,"")</f>
        <v/>
      </c>
      <c r="R49" s="99">
        <f>DAYS360(Tabelle1[[#This Row],[Spalte50]],Tabelle1[[#This Row],[Spalte51]])/30</f>
        <v>0</v>
      </c>
      <c r="S49" s="23"/>
      <c r="T49" s="23"/>
      <c r="U49" s="23"/>
      <c r="V49" s="24"/>
      <c r="W49" s="21"/>
      <c r="X49" s="21"/>
      <c r="Y49" s="21"/>
      <c r="Z49" s="21"/>
      <c r="AA49" s="24"/>
      <c r="AB49" s="24"/>
      <c r="AC49" s="24"/>
      <c r="AD49" s="25"/>
    </row>
    <row r="50" spans="1:30" x14ac:dyDescent="0.25">
      <c r="A50" s="26"/>
      <c r="B50" s="19"/>
      <c r="C50" s="20"/>
      <c r="D50" s="21"/>
      <c r="E50" s="21"/>
      <c r="F50" s="21"/>
      <c r="G50" s="21"/>
      <c r="H50" s="21"/>
      <c r="I50" s="21"/>
      <c r="J50" s="21"/>
      <c r="K50" s="21"/>
      <c r="L50" s="22"/>
      <c r="M50" s="22"/>
      <c r="N50" s="21"/>
      <c r="O50" s="21" t="str">
        <f>IF(D50=1,1,IF(E50=1,2,IF(F50=1,3,IF(G50=1,4,""))))</f>
        <v/>
      </c>
      <c r="P50" s="21" t="str" cm="1">
        <f t="array" ref="P50">IFERROR(INDEX(Tabelle1[Spalte524],MATCH(1,(Tabelle1[Spalte1]=Tabelle1[[#This Row],[Spalte1]])*(Tabelle1[Spalte51]=Tabelle1[[#This Row],[Spalte50]]-1),0)),"")</f>
        <v/>
      </c>
      <c r="Q50" s="21" t="str">
        <f>IF(P50&lt;&gt;"",O50-P50,"")</f>
        <v/>
      </c>
      <c r="R50" s="99">
        <f>DAYS360(Tabelle1[[#This Row],[Spalte50]],Tabelle1[[#This Row],[Spalte51]])/30</f>
        <v>0</v>
      </c>
      <c r="S50" s="23"/>
      <c r="T50" s="23"/>
      <c r="U50" s="23"/>
      <c r="V50" s="24"/>
      <c r="W50" s="21"/>
      <c r="X50" s="21"/>
      <c r="Y50" s="21"/>
      <c r="Z50" s="21"/>
      <c r="AA50" s="24"/>
      <c r="AB50" s="24"/>
      <c r="AC50" s="24"/>
      <c r="AD50" s="25"/>
    </row>
    <row r="51" spans="1:30" x14ac:dyDescent="0.25">
      <c r="A51" s="26"/>
      <c r="B51" s="19"/>
      <c r="C51" s="20"/>
      <c r="D51" s="21"/>
      <c r="E51" s="21"/>
      <c r="F51" s="21"/>
      <c r="G51" s="21"/>
      <c r="H51" s="21"/>
      <c r="I51" s="21"/>
      <c r="J51" s="21"/>
      <c r="K51" s="21"/>
      <c r="L51" s="22"/>
      <c r="M51" s="22"/>
      <c r="N51" s="21"/>
      <c r="O51" s="21" t="str">
        <f>IF(D51=1,1,IF(E51=1,2,IF(F51=1,3,IF(G51=1,4,""))))</f>
        <v/>
      </c>
      <c r="P51" s="21" t="str" cm="1">
        <f t="array" ref="P51">IFERROR(INDEX(Tabelle1[Spalte524],MATCH(1,(Tabelle1[Spalte1]=Tabelle1[[#This Row],[Spalte1]])*(Tabelle1[Spalte51]=Tabelle1[[#This Row],[Spalte50]]-1),0)),"")</f>
        <v/>
      </c>
      <c r="Q51" s="21" t="str">
        <f>IF(P51&lt;&gt;"",O51-P51,"")</f>
        <v/>
      </c>
      <c r="R51" s="99">
        <f>DAYS360(Tabelle1[[#This Row],[Spalte50]],Tabelle1[[#This Row],[Spalte51]])/30</f>
        <v>0</v>
      </c>
      <c r="S51" s="23"/>
      <c r="T51" s="23"/>
      <c r="U51" s="23"/>
      <c r="V51" s="24"/>
      <c r="W51" s="21"/>
      <c r="X51" s="21"/>
      <c r="Y51" s="21"/>
      <c r="Z51" s="21"/>
      <c r="AA51" s="24"/>
      <c r="AB51" s="24"/>
      <c r="AC51" s="24"/>
      <c r="AD51" s="25"/>
    </row>
    <row r="52" spans="1:30" x14ac:dyDescent="0.25">
      <c r="A52" s="26"/>
      <c r="B52" s="19"/>
      <c r="C52" s="20"/>
      <c r="D52" s="21"/>
      <c r="E52" s="21"/>
      <c r="F52" s="21"/>
      <c r="G52" s="21"/>
      <c r="H52" s="21"/>
      <c r="I52" s="21"/>
      <c r="J52" s="21"/>
      <c r="K52" s="21"/>
      <c r="L52" s="22"/>
      <c r="M52" s="22"/>
      <c r="N52" s="21"/>
      <c r="O52" s="21" t="str">
        <f>IF(D52=1,1,IF(E52=1,2,IF(F52=1,3,IF(G52=1,4,""))))</f>
        <v/>
      </c>
      <c r="P52" s="21" t="str" cm="1">
        <f t="array" ref="P52">IFERROR(INDEX(Tabelle1[Spalte524],MATCH(1,(Tabelle1[Spalte1]=Tabelle1[[#This Row],[Spalte1]])*(Tabelle1[Spalte51]=Tabelle1[[#This Row],[Spalte50]]-1),0)),"")</f>
        <v/>
      </c>
      <c r="Q52" s="21" t="str">
        <f>IF(P52&lt;&gt;"",O52-P52,"")</f>
        <v/>
      </c>
      <c r="R52" s="99">
        <f>DAYS360(Tabelle1[[#This Row],[Spalte50]],Tabelle1[[#This Row],[Spalte51]])/30</f>
        <v>0</v>
      </c>
      <c r="S52" s="23"/>
      <c r="T52" s="23"/>
      <c r="U52" s="23"/>
      <c r="V52" s="24"/>
      <c r="W52" s="21"/>
      <c r="X52" s="21"/>
      <c r="Y52" s="21"/>
      <c r="Z52" s="21"/>
      <c r="AA52" s="24"/>
      <c r="AB52" s="24"/>
      <c r="AC52" s="24"/>
      <c r="AD52" s="25"/>
    </row>
    <row r="53" spans="1:30" x14ac:dyDescent="0.25">
      <c r="A53" s="26"/>
      <c r="B53" s="19"/>
      <c r="C53" s="20"/>
      <c r="D53" s="21"/>
      <c r="E53" s="21"/>
      <c r="F53" s="21"/>
      <c r="G53" s="21"/>
      <c r="H53" s="21"/>
      <c r="I53" s="21"/>
      <c r="J53" s="21"/>
      <c r="K53" s="21"/>
      <c r="L53" s="22"/>
      <c r="M53" s="22"/>
      <c r="N53" s="21"/>
      <c r="O53" s="21" t="str">
        <f>IF(D53=1,1,IF(E53=1,2,IF(F53=1,3,IF(G53=1,4,""))))</f>
        <v/>
      </c>
      <c r="P53" s="21" t="str" cm="1">
        <f t="array" ref="P53">IFERROR(INDEX(Tabelle1[Spalte524],MATCH(1,(Tabelle1[Spalte1]=Tabelle1[[#This Row],[Spalte1]])*(Tabelle1[Spalte51]=Tabelle1[[#This Row],[Spalte50]]-1),0)),"")</f>
        <v/>
      </c>
      <c r="Q53" s="21" t="str">
        <f>IF(P53&lt;&gt;"",O53-P53,"")</f>
        <v/>
      </c>
      <c r="R53" s="99">
        <f>DAYS360(Tabelle1[[#This Row],[Spalte50]],Tabelle1[[#This Row],[Spalte51]])/30</f>
        <v>0</v>
      </c>
      <c r="S53" s="23"/>
      <c r="T53" s="23"/>
      <c r="U53" s="23"/>
      <c r="V53" s="24"/>
      <c r="W53" s="21"/>
      <c r="X53" s="21"/>
      <c r="Y53" s="21"/>
      <c r="Z53" s="21"/>
      <c r="AA53" s="24"/>
      <c r="AB53" s="24"/>
      <c r="AC53" s="24"/>
      <c r="AD53" s="25"/>
    </row>
    <row r="54" spans="1:30" x14ac:dyDescent="0.25">
      <c r="A54" s="26"/>
      <c r="B54" s="19"/>
      <c r="C54" s="20"/>
      <c r="D54" s="21"/>
      <c r="E54" s="21"/>
      <c r="F54" s="21"/>
      <c r="G54" s="21"/>
      <c r="H54" s="21"/>
      <c r="I54" s="21"/>
      <c r="J54" s="21"/>
      <c r="K54" s="21"/>
      <c r="L54" s="22"/>
      <c r="M54" s="22"/>
      <c r="N54" s="21"/>
      <c r="O54" s="21" t="str">
        <f>IF(D54=1,1,IF(E54=1,2,IF(F54=1,3,IF(G54=1,4,""))))</f>
        <v/>
      </c>
      <c r="P54" s="21" t="str" cm="1">
        <f t="array" ref="P54">IFERROR(INDEX(Tabelle1[Spalte524],MATCH(1,(Tabelle1[Spalte1]=Tabelle1[[#This Row],[Spalte1]])*(Tabelle1[Spalte51]=Tabelle1[[#This Row],[Spalte50]]-1),0)),"")</f>
        <v/>
      </c>
      <c r="Q54" s="21" t="str">
        <f>IF(P54&lt;&gt;"",O54-P54,"")</f>
        <v/>
      </c>
      <c r="R54" s="99">
        <f>DAYS360(Tabelle1[[#This Row],[Spalte50]],Tabelle1[[#This Row],[Spalte51]])/30</f>
        <v>0</v>
      </c>
      <c r="S54" s="23"/>
      <c r="T54" s="23"/>
      <c r="U54" s="23"/>
      <c r="V54" s="24"/>
      <c r="W54" s="21"/>
      <c r="X54" s="21"/>
      <c r="Y54" s="21"/>
      <c r="Z54" s="21"/>
      <c r="AA54" s="24"/>
      <c r="AB54" s="24"/>
      <c r="AC54" s="24"/>
      <c r="AD54" s="25"/>
    </row>
    <row r="55" spans="1:30" x14ac:dyDescent="0.25">
      <c r="A55" s="26"/>
      <c r="B55" s="19"/>
      <c r="C55" s="20"/>
      <c r="D55" s="21"/>
      <c r="E55" s="21"/>
      <c r="F55" s="21"/>
      <c r="G55" s="21"/>
      <c r="H55" s="21"/>
      <c r="I55" s="21"/>
      <c r="J55" s="21"/>
      <c r="K55" s="21"/>
      <c r="L55" s="22"/>
      <c r="M55" s="22"/>
      <c r="N55" s="21"/>
      <c r="O55" s="21" t="str">
        <f>IF(D55=1,1,IF(E55=1,2,IF(F55=1,3,IF(G55=1,4,""))))</f>
        <v/>
      </c>
      <c r="P55" s="21" t="str" cm="1">
        <f t="array" ref="P55">IFERROR(INDEX(Tabelle1[Spalte524],MATCH(1,(Tabelle1[Spalte1]=Tabelle1[[#This Row],[Spalte1]])*(Tabelle1[Spalte51]=Tabelle1[[#This Row],[Spalte50]]-1),0)),"")</f>
        <v/>
      </c>
      <c r="Q55" s="21" t="str">
        <f>IF(P55&lt;&gt;"",O55-P55,"")</f>
        <v/>
      </c>
      <c r="R55" s="99">
        <f>DAYS360(Tabelle1[[#This Row],[Spalte50]],Tabelle1[[#This Row],[Spalte51]])/30</f>
        <v>0</v>
      </c>
      <c r="S55" s="23"/>
      <c r="T55" s="23"/>
      <c r="U55" s="23"/>
      <c r="V55" s="24"/>
      <c r="W55" s="21"/>
      <c r="X55" s="21"/>
      <c r="Y55" s="21"/>
      <c r="Z55" s="21"/>
      <c r="AA55" s="24"/>
      <c r="AB55" s="24"/>
      <c r="AC55" s="24"/>
      <c r="AD55" s="25"/>
    </row>
    <row r="56" spans="1:30" x14ac:dyDescent="0.25">
      <c r="A56" s="26"/>
      <c r="B56" s="19"/>
      <c r="C56" s="20"/>
      <c r="D56" s="21"/>
      <c r="E56" s="21"/>
      <c r="F56" s="21"/>
      <c r="G56" s="21"/>
      <c r="H56" s="21"/>
      <c r="I56" s="21"/>
      <c r="J56" s="21"/>
      <c r="K56" s="21"/>
      <c r="L56" s="22"/>
      <c r="M56" s="22"/>
      <c r="N56" s="21"/>
      <c r="O56" s="21" t="str">
        <f>IF(D56=1,1,IF(E56=1,2,IF(F56=1,3,IF(G56=1,4,""))))</f>
        <v/>
      </c>
      <c r="P56" s="21" t="str" cm="1">
        <f t="array" ref="P56">IFERROR(INDEX(Tabelle1[Spalte524],MATCH(1,(Tabelle1[Spalte1]=Tabelle1[[#This Row],[Spalte1]])*(Tabelle1[Spalte51]=Tabelle1[[#This Row],[Spalte50]]-1),0)),"")</f>
        <v/>
      </c>
      <c r="Q56" s="21" t="str">
        <f>IF(P56&lt;&gt;"",O56-P56,"")</f>
        <v/>
      </c>
      <c r="R56" s="99">
        <f>DAYS360(Tabelle1[[#This Row],[Spalte50]],Tabelle1[[#This Row],[Spalte51]])/30</f>
        <v>0</v>
      </c>
      <c r="S56" s="23"/>
      <c r="T56" s="23"/>
      <c r="U56" s="23"/>
      <c r="V56" s="24"/>
      <c r="W56" s="21"/>
      <c r="X56" s="21"/>
      <c r="Y56" s="21"/>
      <c r="Z56" s="21"/>
      <c r="AA56" s="24"/>
      <c r="AB56" s="24"/>
      <c r="AC56" s="24"/>
      <c r="AD56" s="25"/>
    </row>
    <row r="57" spans="1:30" x14ac:dyDescent="0.25">
      <c r="A57" s="26"/>
      <c r="B57" s="19"/>
      <c r="C57" s="20"/>
      <c r="D57" s="21"/>
      <c r="E57" s="21"/>
      <c r="F57" s="21"/>
      <c r="G57" s="21"/>
      <c r="H57" s="21"/>
      <c r="I57" s="21"/>
      <c r="J57" s="21"/>
      <c r="K57" s="21"/>
      <c r="L57" s="22"/>
      <c r="M57" s="22"/>
      <c r="N57" s="21"/>
      <c r="O57" s="21" t="str">
        <f>IF(D57=1,1,IF(E57=1,2,IF(F57=1,3,IF(G57=1,4,""))))</f>
        <v/>
      </c>
      <c r="P57" s="21" t="str" cm="1">
        <f t="array" ref="P57">IFERROR(INDEX(Tabelle1[Spalte524],MATCH(1,(Tabelle1[Spalte1]=Tabelle1[[#This Row],[Spalte1]])*(Tabelle1[Spalte51]=Tabelle1[[#This Row],[Spalte50]]-1),0)),"")</f>
        <v/>
      </c>
      <c r="Q57" s="21" t="str">
        <f>IF(P57&lt;&gt;"",O57-P57,"")</f>
        <v/>
      </c>
      <c r="R57" s="99">
        <f>DAYS360(Tabelle1[[#This Row],[Spalte50]],Tabelle1[[#This Row],[Spalte51]])/30</f>
        <v>0</v>
      </c>
      <c r="S57" s="23"/>
      <c r="T57" s="23"/>
      <c r="U57" s="23"/>
      <c r="V57" s="24"/>
      <c r="W57" s="21"/>
      <c r="X57" s="21"/>
      <c r="Y57" s="21"/>
      <c r="Z57" s="21"/>
      <c r="AA57" s="24"/>
      <c r="AB57" s="24"/>
      <c r="AC57" s="24"/>
      <c r="AD57" s="25"/>
    </row>
    <row r="58" spans="1:30" x14ac:dyDescent="0.25">
      <c r="A58" s="26"/>
      <c r="B58" s="19"/>
      <c r="C58" s="20"/>
      <c r="D58" s="21"/>
      <c r="E58" s="21"/>
      <c r="F58" s="21"/>
      <c r="G58" s="21"/>
      <c r="H58" s="21"/>
      <c r="I58" s="21"/>
      <c r="J58" s="21"/>
      <c r="K58" s="21"/>
      <c r="L58" s="22"/>
      <c r="M58" s="22"/>
      <c r="N58" s="21"/>
      <c r="O58" s="21" t="str">
        <f>IF(D58=1,1,IF(E58=1,2,IF(F58=1,3,IF(G58=1,4,""))))</f>
        <v/>
      </c>
      <c r="P58" s="21" t="str" cm="1">
        <f t="array" ref="P58">IFERROR(INDEX(Tabelle1[Spalte524],MATCH(1,(Tabelle1[Spalte1]=Tabelle1[[#This Row],[Spalte1]])*(Tabelle1[Spalte51]=Tabelle1[[#This Row],[Spalte50]]-1),0)),"")</f>
        <v/>
      </c>
      <c r="Q58" s="21" t="str">
        <f>IF(P58&lt;&gt;"",O58-P58,"")</f>
        <v/>
      </c>
      <c r="R58" s="99">
        <f>DAYS360(Tabelle1[[#This Row],[Spalte50]],Tabelle1[[#This Row],[Spalte51]])/30</f>
        <v>0</v>
      </c>
      <c r="S58" s="23"/>
      <c r="T58" s="23"/>
      <c r="U58" s="23"/>
      <c r="V58" s="24"/>
      <c r="W58" s="21"/>
      <c r="X58" s="21"/>
      <c r="Y58" s="21"/>
      <c r="Z58" s="21"/>
      <c r="AA58" s="24"/>
      <c r="AB58" s="24"/>
      <c r="AC58" s="24"/>
      <c r="AD58" s="25"/>
    </row>
    <row r="59" spans="1:30" x14ac:dyDescent="0.25">
      <c r="A59" s="26"/>
      <c r="B59" s="19"/>
      <c r="C59" s="20"/>
      <c r="D59" s="21"/>
      <c r="E59" s="21"/>
      <c r="F59" s="21"/>
      <c r="G59" s="21"/>
      <c r="H59" s="21"/>
      <c r="I59" s="21"/>
      <c r="J59" s="21"/>
      <c r="K59" s="21"/>
      <c r="L59" s="22"/>
      <c r="M59" s="22"/>
      <c r="N59" s="21"/>
      <c r="O59" s="21" t="str">
        <f>IF(D59=1,1,IF(E59=1,2,IF(F59=1,3,IF(G59=1,4,""))))</f>
        <v/>
      </c>
      <c r="P59" s="21" t="str" cm="1">
        <f t="array" ref="P59">IFERROR(INDEX(Tabelle1[Spalte524],MATCH(1,(Tabelle1[Spalte1]=Tabelle1[[#This Row],[Spalte1]])*(Tabelle1[Spalte51]=Tabelle1[[#This Row],[Spalte50]]-1),0)),"")</f>
        <v/>
      </c>
      <c r="Q59" s="21" t="str">
        <f>IF(P59&lt;&gt;"",O59-P59,"")</f>
        <v/>
      </c>
      <c r="R59" s="99">
        <f>DAYS360(Tabelle1[[#This Row],[Spalte50]],Tabelle1[[#This Row],[Spalte51]])/30</f>
        <v>0</v>
      </c>
      <c r="S59" s="23"/>
      <c r="T59" s="23"/>
      <c r="U59" s="23"/>
      <c r="V59" s="24"/>
      <c r="W59" s="21"/>
      <c r="X59" s="21"/>
      <c r="Y59" s="21"/>
      <c r="Z59" s="21"/>
      <c r="AA59" s="24"/>
      <c r="AB59" s="24"/>
      <c r="AC59" s="24"/>
      <c r="AD59" s="25"/>
    </row>
    <row r="60" spans="1:30" x14ac:dyDescent="0.25">
      <c r="A60" s="26"/>
      <c r="B60" s="19"/>
      <c r="C60" s="20"/>
      <c r="D60" s="21"/>
      <c r="E60" s="21"/>
      <c r="F60" s="21"/>
      <c r="G60" s="21"/>
      <c r="H60" s="21"/>
      <c r="I60" s="21"/>
      <c r="J60" s="21"/>
      <c r="K60" s="21"/>
      <c r="L60" s="22"/>
      <c r="M60" s="22"/>
      <c r="N60" s="21"/>
      <c r="O60" s="21" t="str">
        <f>IF(D60=1,1,IF(E60=1,2,IF(F60=1,3,IF(G60=1,4,""))))</f>
        <v/>
      </c>
      <c r="P60" s="21" t="str" cm="1">
        <f t="array" ref="P60">IFERROR(INDEX(Tabelle1[Spalte524],MATCH(1,(Tabelle1[Spalte1]=Tabelle1[[#This Row],[Spalte1]])*(Tabelle1[Spalte51]=Tabelle1[[#This Row],[Spalte50]]-1),0)),"")</f>
        <v/>
      </c>
      <c r="Q60" s="21" t="str">
        <f>IF(P60&lt;&gt;"",O60-P60,"")</f>
        <v/>
      </c>
      <c r="R60" s="99">
        <f>DAYS360(Tabelle1[[#This Row],[Spalte50]],Tabelle1[[#This Row],[Spalte51]])/30</f>
        <v>0</v>
      </c>
      <c r="S60" s="23"/>
      <c r="T60" s="23"/>
      <c r="U60" s="23"/>
      <c r="V60" s="24"/>
      <c r="W60" s="21"/>
      <c r="X60" s="21"/>
      <c r="Y60" s="21"/>
      <c r="Z60" s="21"/>
      <c r="AA60" s="24"/>
      <c r="AB60" s="24"/>
      <c r="AC60" s="24"/>
      <c r="AD60" s="25"/>
    </row>
    <row r="61" spans="1:30" x14ac:dyDescent="0.25">
      <c r="A61" s="26"/>
      <c r="B61" s="19"/>
      <c r="C61" s="20"/>
      <c r="D61" s="21"/>
      <c r="E61" s="21"/>
      <c r="F61" s="21"/>
      <c r="G61" s="21"/>
      <c r="H61" s="21"/>
      <c r="I61" s="21"/>
      <c r="J61" s="21"/>
      <c r="K61" s="21"/>
      <c r="L61" s="22"/>
      <c r="M61" s="22"/>
      <c r="N61" s="21"/>
      <c r="O61" s="21" t="str">
        <f>IF(D61=1,1,IF(E61=1,2,IF(F61=1,3,IF(G61=1,4,""))))</f>
        <v/>
      </c>
      <c r="P61" s="21" t="str" cm="1">
        <f t="array" ref="P61">IFERROR(INDEX(Tabelle1[Spalte524],MATCH(1,(Tabelle1[Spalte1]=Tabelle1[[#This Row],[Spalte1]])*(Tabelle1[Spalte51]=Tabelle1[[#This Row],[Spalte50]]-1),0)),"")</f>
        <v/>
      </c>
      <c r="Q61" s="21" t="str">
        <f>IF(P61&lt;&gt;"",O61-P61,"")</f>
        <v/>
      </c>
      <c r="R61" s="99">
        <f>DAYS360(Tabelle1[[#This Row],[Spalte50]],Tabelle1[[#This Row],[Spalte51]])/30</f>
        <v>0</v>
      </c>
      <c r="S61" s="23"/>
      <c r="T61" s="23"/>
      <c r="U61" s="23"/>
      <c r="V61" s="24"/>
      <c r="W61" s="21"/>
      <c r="X61" s="21"/>
      <c r="Y61" s="21"/>
      <c r="Z61" s="21"/>
      <c r="AA61" s="24"/>
      <c r="AB61" s="24"/>
      <c r="AC61" s="24"/>
      <c r="AD61" s="25"/>
    </row>
    <row r="62" spans="1:30" x14ac:dyDescent="0.25">
      <c r="A62" s="26"/>
      <c r="B62" s="19"/>
      <c r="C62" s="20"/>
      <c r="D62" s="21"/>
      <c r="E62" s="21"/>
      <c r="F62" s="21"/>
      <c r="G62" s="21"/>
      <c r="H62" s="21"/>
      <c r="I62" s="21"/>
      <c r="J62" s="21"/>
      <c r="K62" s="21"/>
      <c r="L62" s="22"/>
      <c r="M62" s="22"/>
      <c r="N62" s="21"/>
      <c r="O62" s="21" t="str">
        <f>IF(D62=1,1,IF(E62=1,2,IF(F62=1,3,IF(G62=1,4,""))))</f>
        <v/>
      </c>
      <c r="P62" s="21" t="str" cm="1">
        <f t="array" ref="P62">IFERROR(INDEX(Tabelle1[Spalte524],MATCH(1,(Tabelle1[Spalte1]=Tabelle1[[#This Row],[Spalte1]])*(Tabelle1[Spalte51]=Tabelle1[[#This Row],[Spalte50]]-1),0)),"")</f>
        <v/>
      </c>
      <c r="Q62" s="21" t="str">
        <f>IF(P62&lt;&gt;"",O62-P62,"")</f>
        <v/>
      </c>
      <c r="R62" s="99">
        <f>DAYS360(Tabelle1[[#This Row],[Spalte50]],Tabelle1[[#This Row],[Spalte51]])/30</f>
        <v>0</v>
      </c>
      <c r="S62" s="23"/>
      <c r="T62" s="23"/>
      <c r="U62" s="23"/>
      <c r="V62" s="24"/>
      <c r="W62" s="21"/>
      <c r="X62" s="21"/>
      <c r="Y62" s="21"/>
      <c r="Z62" s="21"/>
      <c r="AA62" s="24"/>
      <c r="AB62" s="24"/>
      <c r="AC62" s="24"/>
      <c r="AD62" s="25"/>
    </row>
    <row r="63" spans="1:30" x14ac:dyDescent="0.25">
      <c r="A63" s="26"/>
      <c r="B63" s="19"/>
      <c r="C63" s="20"/>
      <c r="D63" s="21"/>
      <c r="E63" s="21"/>
      <c r="F63" s="21"/>
      <c r="G63" s="21"/>
      <c r="H63" s="21"/>
      <c r="I63" s="21"/>
      <c r="J63" s="21"/>
      <c r="K63" s="21"/>
      <c r="L63" s="22"/>
      <c r="M63" s="22"/>
      <c r="N63" s="21"/>
      <c r="O63" s="21" t="str">
        <f>IF(D63=1,1,IF(E63=1,2,IF(F63=1,3,IF(G63=1,4,""))))</f>
        <v/>
      </c>
      <c r="P63" s="21" t="str" cm="1">
        <f t="array" ref="P63">IFERROR(INDEX(Tabelle1[Spalte524],MATCH(1,(Tabelle1[Spalte1]=Tabelle1[[#This Row],[Spalte1]])*(Tabelle1[Spalte51]=Tabelle1[[#This Row],[Spalte50]]-1),0)),"")</f>
        <v/>
      </c>
      <c r="Q63" s="21" t="str">
        <f>IF(P63&lt;&gt;"",O63-P63,"")</f>
        <v/>
      </c>
      <c r="R63" s="99">
        <f>DAYS360(Tabelle1[[#This Row],[Spalte50]],Tabelle1[[#This Row],[Spalte51]])/30</f>
        <v>0</v>
      </c>
      <c r="S63" s="23"/>
      <c r="T63" s="23"/>
      <c r="U63" s="23"/>
      <c r="V63" s="24"/>
      <c r="W63" s="21"/>
      <c r="X63" s="21"/>
      <c r="Y63" s="21"/>
      <c r="Z63" s="21"/>
      <c r="AA63" s="24"/>
      <c r="AB63" s="24"/>
      <c r="AC63" s="24"/>
      <c r="AD63" s="25"/>
    </row>
    <row r="64" spans="1:30" x14ac:dyDescent="0.25">
      <c r="A64" s="26"/>
      <c r="B64" s="19"/>
      <c r="C64" s="20"/>
      <c r="D64" s="21"/>
      <c r="E64" s="21"/>
      <c r="F64" s="21"/>
      <c r="G64" s="21"/>
      <c r="H64" s="21"/>
      <c r="I64" s="21"/>
      <c r="J64" s="21"/>
      <c r="K64" s="21"/>
      <c r="L64" s="22"/>
      <c r="M64" s="22"/>
      <c r="N64" s="21"/>
      <c r="O64" s="21" t="str">
        <f>IF(D64=1,1,IF(E64=1,2,IF(F64=1,3,IF(G64=1,4,""))))</f>
        <v/>
      </c>
      <c r="P64" s="21" t="str" cm="1">
        <f t="array" ref="P64">IFERROR(INDEX(Tabelle1[Spalte524],MATCH(1,(Tabelle1[Spalte1]=Tabelle1[[#This Row],[Spalte1]])*(Tabelle1[Spalte51]=Tabelle1[[#This Row],[Spalte50]]-1),0)),"")</f>
        <v/>
      </c>
      <c r="Q64" s="21" t="str">
        <f>IF(P64&lt;&gt;"",O64-P64,"")</f>
        <v/>
      </c>
      <c r="R64" s="99">
        <f>DAYS360(Tabelle1[[#This Row],[Spalte50]],Tabelle1[[#This Row],[Spalte51]])/30</f>
        <v>0</v>
      </c>
      <c r="S64" s="23"/>
      <c r="T64" s="23"/>
      <c r="U64" s="23"/>
      <c r="V64" s="24"/>
      <c r="W64" s="21"/>
      <c r="X64" s="21"/>
      <c r="Y64" s="21"/>
      <c r="Z64" s="21"/>
      <c r="AA64" s="24"/>
      <c r="AB64" s="24"/>
      <c r="AC64" s="24"/>
      <c r="AD64" s="25"/>
    </row>
    <row r="65" spans="1:30" x14ac:dyDescent="0.25">
      <c r="A65" s="26"/>
      <c r="B65" s="19"/>
      <c r="C65" s="20"/>
      <c r="D65" s="21"/>
      <c r="E65" s="21"/>
      <c r="F65" s="21"/>
      <c r="G65" s="21"/>
      <c r="H65" s="21"/>
      <c r="I65" s="21"/>
      <c r="J65" s="21"/>
      <c r="K65" s="21"/>
      <c r="L65" s="22"/>
      <c r="M65" s="22"/>
      <c r="N65" s="21"/>
      <c r="O65" s="21" t="str">
        <f>IF(D65=1,1,IF(E65=1,2,IF(F65=1,3,IF(G65=1,4,""))))</f>
        <v/>
      </c>
      <c r="P65" s="21" t="str" cm="1">
        <f t="array" ref="P65">IFERROR(INDEX(Tabelle1[Spalte524],MATCH(1,(Tabelle1[Spalte1]=Tabelle1[[#This Row],[Spalte1]])*(Tabelle1[Spalte51]=Tabelle1[[#This Row],[Spalte50]]-1),0)),"")</f>
        <v/>
      </c>
      <c r="Q65" s="21" t="str">
        <f>IF(P65&lt;&gt;"",O65-P65,"")</f>
        <v/>
      </c>
      <c r="R65" s="99">
        <f>DAYS360(Tabelle1[[#This Row],[Spalte50]],Tabelle1[[#This Row],[Spalte51]])/30</f>
        <v>0</v>
      </c>
      <c r="S65" s="23"/>
      <c r="T65" s="23"/>
      <c r="U65" s="23"/>
      <c r="V65" s="24"/>
      <c r="W65" s="21"/>
      <c r="X65" s="21"/>
      <c r="Y65" s="21"/>
      <c r="Z65" s="21"/>
      <c r="AA65" s="24"/>
      <c r="AB65" s="24"/>
      <c r="AC65" s="24"/>
      <c r="AD65" s="25"/>
    </row>
    <row r="66" spans="1:30" x14ac:dyDescent="0.25">
      <c r="A66" s="26"/>
      <c r="B66" s="19"/>
      <c r="C66" s="20"/>
      <c r="D66" s="21"/>
      <c r="E66" s="21"/>
      <c r="F66" s="21"/>
      <c r="G66" s="21"/>
      <c r="H66" s="21"/>
      <c r="I66" s="21"/>
      <c r="J66" s="21"/>
      <c r="K66" s="21"/>
      <c r="L66" s="22"/>
      <c r="M66" s="22"/>
      <c r="N66" s="21"/>
      <c r="O66" s="21" t="str">
        <f>IF(D66=1,1,IF(E66=1,2,IF(F66=1,3,IF(G66=1,4,""))))</f>
        <v/>
      </c>
      <c r="P66" s="21" t="str" cm="1">
        <f t="array" ref="P66">IFERROR(INDEX(Tabelle1[Spalte524],MATCH(1,(Tabelle1[Spalte1]=Tabelle1[[#This Row],[Spalte1]])*(Tabelle1[Spalte51]=Tabelle1[[#This Row],[Spalte50]]-1),0)),"")</f>
        <v/>
      </c>
      <c r="Q66" s="21" t="str">
        <f>IF(P66&lt;&gt;"",O66-P66,"")</f>
        <v/>
      </c>
      <c r="R66" s="99">
        <f>DAYS360(Tabelle1[[#This Row],[Spalte50]],Tabelle1[[#This Row],[Spalte51]])/30</f>
        <v>0</v>
      </c>
      <c r="S66" s="23"/>
      <c r="T66" s="23"/>
      <c r="U66" s="23"/>
      <c r="V66" s="24"/>
      <c r="W66" s="21"/>
      <c r="X66" s="21"/>
      <c r="Y66" s="21"/>
      <c r="Z66" s="21"/>
      <c r="AA66" s="24"/>
      <c r="AB66" s="24"/>
      <c r="AC66" s="24"/>
      <c r="AD66" s="25"/>
    </row>
    <row r="67" spans="1:30" x14ac:dyDescent="0.25">
      <c r="A67" s="26"/>
      <c r="B67" s="19"/>
      <c r="C67" s="20"/>
      <c r="D67" s="21"/>
      <c r="E67" s="21"/>
      <c r="F67" s="21"/>
      <c r="G67" s="21"/>
      <c r="H67" s="21"/>
      <c r="I67" s="21"/>
      <c r="J67" s="21"/>
      <c r="K67" s="21"/>
      <c r="L67" s="22"/>
      <c r="M67" s="22"/>
      <c r="N67" s="21"/>
      <c r="O67" s="21" t="str">
        <f>IF(D67=1,1,IF(E67=1,2,IF(F67=1,3,IF(G67=1,4,""))))</f>
        <v/>
      </c>
      <c r="P67" s="21" t="str" cm="1">
        <f t="array" ref="P67">IFERROR(INDEX(Tabelle1[Spalte524],MATCH(1,(Tabelle1[Spalte1]=Tabelle1[[#This Row],[Spalte1]])*(Tabelle1[Spalte51]=Tabelle1[[#This Row],[Spalte50]]-1),0)),"")</f>
        <v/>
      </c>
      <c r="Q67" s="21" t="str">
        <f>IF(P67&lt;&gt;"",O67-P67,"")</f>
        <v/>
      </c>
      <c r="R67" s="99">
        <f>DAYS360(Tabelle1[[#This Row],[Spalte50]],Tabelle1[[#This Row],[Spalte51]])/30</f>
        <v>0</v>
      </c>
      <c r="S67" s="23"/>
      <c r="T67" s="23"/>
      <c r="U67" s="23"/>
      <c r="V67" s="24"/>
      <c r="W67" s="21"/>
      <c r="X67" s="21"/>
      <c r="Y67" s="21"/>
      <c r="Z67" s="21"/>
      <c r="AA67" s="24"/>
      <c r="AB67" s="24"/>
      <c r="AC67" s="24"/>
      <c r="AD67" s="25"/>
    </row>
    <row r="68" spans="1:30" x14ac:dyDescent="0.25">
      <c r="A68" s="26"/>
      <c r="B68" s="19"/>
      <c r="C68" s="20"/>
      <c r="D68" s="21"/>
      <c r="E68" s="21"/>
      <c r="F68" s="21"/>
      <c r="G68" s="21"/>
      <c r="H68" s="21"/>
      <c r="I68" s="21"/>
      <c r="J68" s="21"/>
      <c r="K68" s="21"/>
      <c r="L68" s="22"/>
      <c r="M68" s="22"/>
      <c r="N68" s="21"/>
      <c r="O68" s="21" t="str">
        <f>IF(D68=1,1,IF(E68=1,2,IF(F68=1,3,IF(G68=1,4,""))))</f>
        <v/>
      </c>
      <c r="P68" s="21" t="str" cm="1">
        <f t="array" ref="P68">IFERROR(INDEX(Tabelle1[Spalte524],MATCH(1,(Tabelle1[Spalte1]=Tabelle1[[#This Row],[Spalte1]])*(Tabelle1[Spalte51]=Tabelle1[[#This Row],[Spalte50]]-1),0)),"")</f>
        <v/>
      </c>
      <c r="Q68" s="21" t="str">
        <f>IF(P68&lt;&gt;"",O68-P68,"")</f>
        <v/>
      </c>
      <c r="R68" s="99">
        <f>DAYS360(Tabelle1[[#This Row],[Spalte50]],Tabelle1[[#This Row],[Spalte51]])/30</f>
        <v>0</v>
      </c>
      <c r="S68" s="23"/>
      <c r="T68" s="23"/>
      <c r="U68" s="23"/>
      <c r="V68" s="24"/>
      <c r="W68" s="21"/>
      <c r="X68" s="21"/>
      <c r="Y68" s="21"/>
      <c r="Z68" s="21"/>
      <c r="AA68" s="24"/>
      <c r="AB68" s="24"/>
      <c r="AC68" s="24"/>
      <c r="AD68" s="25"/>
    </row>
    <row r="69" spans="1:30" x14ac:dyDescent="0.25">
      <c r="A69" s="26"/>
      <c r="B69" s="19"/>
      <c r="C69" s="20"/>
      <c r="D69" s="21"/>
      <c r="E69" s="21"/>
      <c r="F69" s="21"/>
      <c r="G69" s="21"/>
      <c r="H69" s="21"/>
      <c r="I69" s="21"/>
      <c r="J69" s="21"/>
      <c r="K69" s="21"/>
      <c r="L69" s="22"/>
      <c r="M69" s="22"/>
      <c r="N69" s="21"/>
      <c r="O69" s="21" t="str">
        <f>IF(D69=1,1,IF(E69=1,2,IF(F69=1,3,IF(G69=1,4,""))))</f>
        <v/>
      </c>
      <c r="P69" s="21" t="str" cm="1">
        <f t="array" ref="P69">IFERROR(INDEX(Tabelle1[Spalte524],MATCH(1,(Tabelle1[Spalte1]=Tabelle1[[#This Row],[Spalte1]])*(Tabelle1[Spalte51]=Tabelle1[[#This Row],[Spalte50]]-1),0)),"")</f>
        <v/>
      </c>
      <c r="Q69" s="21" t="str">
        <f>IF(P69&lt;&gt;"",O69-P69,"")</f>
        <v/>
      </c>
      <c r="R69" s="99">
        <f>DAYS360(Tabelle1[[#This Row],[Spalte50]],Tabelle1[[#This Row],[Spalte51]])/30</f>
        <v>0</v>
      </c>
      <c r="S69" s="23"/>
      <c r="T69" s="23"/>
      <c r="U69" s="23"/>
      <c r="V69" s="24"/>
      <c r="W69" s="21"/>
      <c r="X69" s="21"/>
      <c r="Y69" s="21"/>
      <c r="Z69" s="21"/>
      <c r="AA69" s="24"/>
      <c r="AB69" s="24"/>
      <c r="AC69" s="24"/>
      <c r="AD69" s="25"/>
    </row>
    <row r="70" spans="1:30" x14ac:dyDescent="0.25">
      <c r="A70" s="26"/>
      <c r="B70" s="19"/>
      <c r="C70" s="20"/>
      <c r="D70" s="21"/>
      <c r="E70" s="21"/>
      <c r="F70" s="21"/>
      <c r="G70" s="21"/>
      <c r="H70" s="21"/>
      <c r="I70" s="21"/>
      <c r="J70" s="21"/>
      <c r="K70" s="21"/>
      <c r="L70" s="22"/>
      <c r="M70" s="22"/>
      <c r="N70" s="21"/>
      <c r="O70" s="21" t="str">
        <f>IF(D70=1,1,IF(E70=1,2,IF(F70=1,3,IF(G70=1,4,""))))</f>
        <v/>
      </c>
      <c r="P70" s="21" t="str" cm="1">
        <f t="array" ref="P70">IFERROR(INDEX(Tabelle1[Spalte524],MATCH(1,(Tabelle1[Spalte1]=Tabelle1[[#This Row],[Spalte1]])*(Tabelle1[Spalte51]=Tabelle1[[#This Row],[Spalte50]]-1),0)),"")</f>
        <v/>
      </c>
      <c r="Q70" s="21" t="str">
        <f>IF(P70&lt;&gt;"",O70-P70,"")</f>
        <v/>
      </c>
      <c r="R70" s="99">
        <f>DAYS360(Tabelle1[[#This Row],[Spalte50]],Tabelle1[[#This Row],[Spalte51]])/30</f>
        <v>0</v>
      </c>
      <c r="S70" s="23"/>
      <c r="T70" s="23"/>
      <c r="U70" s="23"/>
      <c r="V70" s="24"/>
      <c r="W70" s="21"/>
      <c r="X70" s="21"/>
      <c r="Y70" s="21"/>
      <c r="Z70" s="21"/>
      <c r="AA70" s="24"/>
      <c r="AB70" s="24"/>
      <c r="AC70" s="24"/>
      <c r="AD70" s="25"/>
    </row>
    <row r="71" spans="1:30" x14ac:dyDescent="0.25">
      <c r="A71" s="26"/>
      <c r="B71" s="19"/>
      <c r="C71" s="20"/>
      <c r="D71" s="21"/>
      <c r="E71" s="21"/>
      <c r="F71" s="21"/>
      <c r="G71" s="21"/>
      <c r="H71" s="21"/>
      <c r="I71" s="21"/>
      <c r="J71" s="21"/>
      <c r="K71" s="21"/>
      <c r="L71" s="22"/>
      <c r="M71" s="22"/>
      <c r="N71" s="21"/>
      <c r="O71" s="21" t="str">
        <f>IF(D71=1,1,IF(E71=1,2,IF(F71=1,3,IF(G71=1,4,""))))</f>
        <v/>
      </c>
      <c r="P71" s="21" t="str" cm="1">
        <f t="array" ref="P71">IFERROR(INDEX(Tabelle1[Spalte524],MATCH(1,(Tabelle1[Spalte1]=Tabelle1[[#This Row],[Spalte1]])*(Tabelle1[Spalte51]=Tabelle1[[#This Row],[Spalte50]]-1),0)),"")</f>
        <v/>
      </c>
      <c r="Q71" s="21" t="str">
        <f>IF(P71&lt;&gt;"",O71-P71,"")</f>
        <v/>
      </c>
      <c r="R71" s="99">
        <f>DAYS360(Tabelle1[[#This Row],[Spalte50]],Tabelle1[[#This Row],[Spalte51]])/30</f>
        <v>0</v>
      </c>
      <c r="S71" s="23"/>
      <c r="T71" s="23"/>
      <c r="U71" s="23"/>
      <c r="V71" s="24"/>
      <c r="W71" s="21"/>
      <c r="X71" s="21"/>
      <c r="Y71" s="21"/>
      <c r="Z71" s="21"/>
      <c r="AA71" s="24"/>
      <c r="AB71" s="24"/>
      <c r="AC71" s="24"/>
      <c r="AD71" s="25"/>
    </row>
    <row r="72" spans="1:30" x14ac:dyDescent="0.25">
      <c r="A72" s="26"/>
      <c r="B72" s="19"/>
      <c r="C72" s="20"/>
      <c r="D72" s="21"/>
      <c r="E72" s="21"/>
      <c r="F72" s="21"/>
      <c r="G72" s="21"/>
      <c r="H72" s="21"/>
      <c r="I72" s="21"/>
      <c r="J72" s="21"/>
      <c r="K72" s="21"/>
      <c r="L72" s="22"/>
      <c r="M72" s="22"/>
      <c r="N72" s="21"/>
      <c r="O72" s="21" t="str">
        <f>IF(D72=1,1,IF(E72=1,2,IF(F72=1,3,IF(G72=1,4,""))))</f>
        <v/>
      </c>
      <c r="P72" s="21" t="str" cm="1">
        <f t="array" ref="P72">IFERROR(INDEX(Tabelle1[Spalte524],MATCH(1,(Tabelle1[Spalte1]=Tabelle1[[#This Row],[Spalte1]])*(Tabelle1[Spalte51]=Tabelle1[[#This Row],[Spalte50]]-1),0)),"")</f>
        <v/>
      </c>
      <c r="Q72" s="21" t="str">
        <f>IF(P72&lt;&gt;"",O72-P72,"")</f>
        <v/>
      </c>
      <c r="R72" s="99">
        <f>DAYS360(Tabelle1[[#This Row],[Spalte50]],Tabelle1[[#This Row],[Spalte51]])/30</f>
        <v>0</v>
      </c>
      <c r="S72" s="23"/>
      <c r="T72" s="23"/>
      <c r="U72" s="23"/>
      <c r="V72" s="24"/>
      <c r="W72" s="21"/>
      <c r="X72" s="21"/>
      <c r="Y72" s="21"/>
      <c r="Z72" s="21"/>
      <c r="AA72" s="24"/>
      <c r="AB72" s="24"/>
      <c r="AC72" s="24"/>
      <c r="AD72" s="25"/>
    </row>
    <row r="73" spans="1:30" x14ac:dyDescent="0.25">
      <c r="A73" s="26"/>
      <c r="B73" s="19"/>
      <c r="C73" s="20"/>
      <c r="D73" s="21"/>
      <c r="E73" s="21"/>
      <c r="F73" s="21"/>
      <c r="G73" s="21"/>
      <c r="H73" s="21"/>
      <c r="I73" s="21"/>
      <c r="J73" s="21"/>
      <c r="K73" s="21"/>
      <c r="L73" s="22"/>
      <c r="M73" s="22"/>
      <c r="N73" s="21"/>
      <c r="O73" s="21" t="str">
        <f>IF(D73=1,1,IF(E73=1,2,IF(F73=1,3,IF(G73=1,4,""))))</f>
        <v/>
      </c>
      <c r="P73" s="21" t="str" cm="1">
        <f t="array" ref="P73">IFERROR(INDEX(Tabelle1[Spalte524],MATCH(1,(Tabelle1[Spalte1]=Tabelle1[[#This Row],[Spalte1]])*(Tabelle1[Spalte51]=Tabelle1[[#This Row],[Spalte50]]-1),0)),"")</f>
        <v/>
      </c>
      <c r="Q73" s="21" t="str">
        <f>IF(P73&lt;&gt;"",O73-P73,"")</f>
        <v/>
      </c>
      <c r="R73" s="99">
        <f>DAYS360(Tabelle1[[#This Row],[Spalte50]],Tabelle1[[#This Row],[Spalte51]])/30</f>
        <v>0</v>
      </c>
      <c r="S73" s="23"/>
      <c r="T73" s="23"/>
      <c r="U73" s="23"/>
      <c r="V73" s="24"/>
      <c r="W73" s="21"/>
      <c r="X73" s="21"/>
      <c r="Y73" s="21"/>
      <c r="Z73" s="21"/>
      <c r="AA73" s="24"/>
      <c r="AB73" s="24"/>
      <c r="AC73" s="24"/>
      <c r="AD73" s="25"/>
    </row>
    <row r="74" spans="1:30" x14ac:dyDescent="0.25">
      <c r="A74" s="26"/>
      <c r="B74" s="19"/>
      <c r="C74" s="20"/>
      <c r="D74" s="21"/>
      <c r="E74" s="21"/>
      <c r="F74" s="21"/>
      <c r="G74" s="21"/>
      <c r="H74" s="21"/>
      <c r="I74" s="21"/>
      <c r="J74" s="21"/>
      <c r="K74" s="21"/>
      <c r="L74" s="22"/>
      <c r="M74" s="22"/>
      <c r="N74" s="21"/>
      <c r="O74" s="21" t="str">
        <f>IF(D74=1,1,IF(E74=1,2,IF(F74=1,3,IF(G74=1,4,""))))</f>
        <v/>
      </c>
      <c r="P74" s="21" t="str" cm="1">
        <f t="array" ref="P74">IFERROR(INDEX(Tabelle1[Spalte524],MATCH(1,(Tabelle1[Spalte1]=Tabelle1[[#This Row],[Spalte1]])*(Tabelle1[Spalte51]=Tabelle1[[#This Row],[Spalte50]]-1),0)),"")</f>
        <v/>
      </c>
      <c r="Q74" s="21" t="str">
        <f>IF(P74&lt;&gt;"",O74-P74,"")</f>
        <v/>
      </c>
      <c r="R74" s="99">
        <f>DAYS360(Tabelle1[[#This Row],[Spalte50]],Tabelle1[[#This Row],[Spalte51]])/30</f>
        <v>0</v>
      </c>
      <c r="S74" s="23"/>
      <c r="T74" s="23"/>
      <c r="U74" s="23"/>
      <c r="V74" s="24"/>
      <c r="W74" s="21"/>
      <c r="X74" s="21"/>
      <c r="Y74" s="21"/>
      <c r="Z74" s="21"/>
      <c r="AA74" s="24"/>
      <c r="AB74" s="24"/>
      <c r="AC74" s="24"/>
      <c r="AD74" s="25"/>
    </row>
    <row r="75" spans="1:30" x14ac:dyDescent="0.25">
      <c r="A75" s="26"/>
      <c r="B75" s="19"/>
      <c r="C75" s="20"/>
      <c r="D75" s="21"/>
      <c r="E75" s="21"/>
      <c r="F75" s="21"/>
      <c r="G75" s="21"/>
      <c r="H75" s="21"/>
      <c r="I75" s="21"/>
      <c r="J75" s="21"/>
      <c r="K75" s="21"/>
      <c r="L75" s="22"/>
      <c r="M75" s="22"/>
      <c r="N75" s="21"/>
      <c r="O75" s="21" t="str">
        <f>IF(D75=1,1,IF(E75=1,2,IF(F75=1,3,IF(G75=1,4,""))))</f>
        <v/>
      </c>
      <c r="P75" s="21" t="str" cm="1">
        <f t="array" ref="P75">IFERROR(INDEX(Tabelle1[Spalte524],MATCH(1,(Tabelle1[Spalte1]=Tabelle1[[#This Row],[Spalte1]])*(Tabelle1[Spalte51]=Tabelle1[[#This Row],[Spalte50]]-1),0)),"")</f>
        <v/>
      </c>
      <c r="Q75" s="21" t="str">
        <f>IF(P75&lt;&gt;"",O75-P75,"")</f>
        <v/>
      </c>
      <c r="R75" s="99">
        <f>DAYS360(Tabelle1[[#This Row],[Spalte50]],Tabelle1[[#This Row],[Spalte51]])/30</f>
        <v>0</v>
      </c>
      <c r="S75" s="23"/>
      <c r="T75" s="23"/>
      <c r="U75" s="23"/>
      <c r="V75" s="24"/>
      <c r="W75" s="21"/>
      <c r="X75" s="21"/>
      <c r="Y75" s="21"/>
      <c r="Z75" s="21"/>
      <c r="AA75" s="24"/>
      <c r="AB75" s="24"/>
      <c r="AC75" s="24"/>
      <c r="AD75" s="25"/>
    </row>
    <row r="76" spans="1:30" x14ac:dyDescent="0.25">
      <c r="A76" s="26"/>
      <c r="B76" s="19"/>
      <c r="C76" s="20"/>
      <c r="D76" s="21"/>
      <c r="E76" s="21"/>
      <c r="F76" s="21"/>
      <c r="G76" s="21"/>
      <c r="H76" s="21"/>
      <c r="I76" s="21"/>
      <c r="J76" s="21"/>
      <c r="K76" s="21"/>
      <c r="L76" s="22"/>
      <c r="M76" s="22"/>
      <c r="N76" s="21"/>
      <c r="O76" s="21" t="str">
        <f>IF(D76=1,1,IF(E76=1,2,IF(F76=1,3,IF(G76=1,4,""))))</f>
        <v/>
      </c>
      <c r="P76" s="21" t="str" cm="1">
        <f t="array" ref="P76">IFERROR(INDEX(Tabelle1[Spalte524],MATCH(1,(Tabelle1[Spalte1]=Tabelle1[[#This Row],[Spalte1]])*(Tabelle1[Spalte51]=Tabelle1[[#This Row],[Spalte50]]-1),0)),"")</f>
        <v/>
      </c>
      <c r="Q76" s="21" t="str">
        <f>IF(P76&lt;&gt;"",O76-P76,"")</f>
        <v/>
      </c>
      <c r="R76" s="99">
        <f>DAYS360(Tabelle1[[#This Row],[Spalte50]],Tabelle1[[#This Row],[Spalte51]])/30</f>
        <v>0</v>
      </c>
      <c r="S76" s="23"/>
      <c r="T76" s="23"/>
      <c r="U76" s="23"/>
      <c r="V76" s="24"/>
      <c r="W76" s="21"/>
      <c r="X76" s="21"/>
      <c r="Y76" s="21"/>
      <c r="Z76" s="21"/>
      <c r="AA76" s="24"/>
      <c r="AB76" s="24"/>
      <c r="AC76" s="24"/>
      <c r="AD76" s="25"/>
    </row>
    <row r="77" spans="1:30" x14ac:dyDescent="0.25">
      <c r="A77" s="26"/>
      <c r="B77" s="19"/>
      <c r="C77" s="20"/>
      <c r="D77" s="21"/>
      <c r="E77" s="21"/>
      <c r="F77" s="21"/>
      <c r="G77" s="21"/>
      <c r="H77" s="21"/>
      <c r="I77" s="21"/>
      <c r="J77" s="21"/>
      <c r="K77" s="21"/>
      <c r="L77" s="22"/>
      <c r="M77" s="22"/>
      <c r="N77" s="21"/>
      <c r="O77" s="21" t="str">
        <f>IF(D77=1,1,IF(E77=1,2,IF(F77=1,3,IF(G77=1,4,""))))</f>
        <v/>
      </c>
      <c r="P77" s="21" t="str" cm="1">
        <f t="array" ref="P77">IFERROR(INDEX(Tabelle1[Spalte524],MATCH(1,(Tabelle1[Spalte1]=Tabelle1[[#This Row],[Spalte1]])*(Tabelle1[Spalte51]=Tabelle1[[#This Row],[Spalte50]]-1),0)),"")</f>
        <v/>
      </c>
      <c r="Q77" s="21" t="str">
        <f>IF(P77&lt;&gt;"",O77-P77,"")</f>
        <v/>
      </c>
      <c r="R77" s="99">
        <f>DAYS360(Tabelle1[[#This Row],[Spalte50]],Tabelle1[[#This Row],[Spalte51]])/30</f>
        <v>0</v>
      </c>
      <c r="S77" s="23"/>
      <c r="T77" s="23"/>
      <c r="U77" s="23"/>
      <c r="V77" s="24"/>
      <c r="W77" s="21"/>
      <c r="X77" s="21"/>
      <c r="Y77" s="21"/>
      <c r="Z77" s="21"/>
      <c r="AA77" s="24"/>
      <c r="AB77" s="24"/>
      <c r="AC77" s="24"/>
      <c r="AD77" s="25"/>
    </row>
    <row r="78" spans="1:30" x14ac:dyDescent="0.25">
      <c r="A78" s="26"/>
      <c r="B78" s="19"/>
      <c r="C78" s="20"/>
      <c r="D78" s="21"/>
      <c r="E78" s="21"/>
      <c r="F78" s="21"/>
      <c r="G78" s="21"/>
      <c r="H78" s="21"/>
      <c r="I78" s="21"/>
      <c r="J78" s="21"/>
      <c r="K78" s="21"/>
      <c r="L78" s="22"/>
      <c r="M78" s="22"/>
      <c r="N78" s="21"/>
      <c r="O78" s="21" t="str">
        <f>IF(D78=1,1,IF(E78=1,2,IF(F78=1,3,IF(G78=1,4,""))))</f>
        <v/>
      </c>
      <c r="P78" s="21" t="str" cm="1">
        <f t="array" ref="P78">IFERROR(INDEX(Tabelle1[Spalte524],MATCH(1,(Tabelle1[Spalte1]=Tabelle1[[#This Row],[Spalte1]])*(Tabelle1[Spalte51]=Tabelle1[[#This Row],[Spalte50]]-1),0)),"")</f>
        <v/>
      </c>
      <c r="Q78" s="21" t="str">
        <f>IF(P78&lt;&gt;"",O78-P78,"")</f>
        <v/>
      </c>
      <c r="R78" s="99">
        <f>DAYS360(Tabelle1[[#This Row],[Spalte50]],Tabelle1[[#This Row],[Spalte51]])/30</f>
        <v>0</v>
      </c>
      <c r="S78" s="23"/>
      <c r="T78" s="23"/>
      <c r="U78" s="23"/>
      <c r="V78" s="24"/>
      <c r="W78" s="21"/>
      <c r="X78" s="21"/>
      <c r="Y78" s="21"/>
      <c r="Z78" s="21"/>
      <c r="AA78" s="24"/>
      <c r="AB78" s="24"/>
      <c r="AC78" s="24"/>
      <c r="AD78" s="25"/>
    </row>
    <row r="79" spans="1:30" x14ac:dyDescent="0.25">
      <c r="A79" s="26"/>
      <c r="B79" s="19"/>
      <c r="C79" s="20"/>
      <c r="D79" s="21"/>
      <c r="E79" s="21"/>
      <c r="F79" s="21"/>
      <c r="G79" s="21"/>
      <c r="H79" s="21"/>
      <c r="I79" s="21"/>
      <c r="J79" s="21"/>
      <c r="K79" s="21"/>
      <c r="L79" s="22"/>
      <c r="M79" s="22"/>
      <c r="N79" s="21"/>
      <c r="O79" s="21" t="str">
        <f>IF(D79=1,1,IF(E79=1,2,IF(F79=1,3,IF(G79=1,4,""))))</f>
        <v/>
      </c>
      <c r="P79" s="21" t="str" cm="1">
        <f t="array" ref="P79">IFERROR(INDEX(Tabelle1[Spalte524],MATCH(1,(Tabelle1[Spalte1]=Tabelle1[[#This Row],[Spalte1]])*(Tabelle1[Spalte51]=Tabelle1[[#This Row],[Spalte50]]-1),0)),"")</f>
        <v/>
      </c>
      <c r="Q79" s="21" t="str">
        <f>IF(P79&lt;&gt;"",O79-P79,"")</f>
        <v/>
      </c>
      <c r="R79" s="99">
        <f>DAYS360(Tabelle1[[#This Row],[Spalte50]],Tabelle1[[#This Row],[Spalte51]])/30</f>
        <v>0</v>
      </c>
      <c r="S79" s="23"/>
      <c r="T79" s="23"/>
      <c r="U79" s="23"/>
      <c r="V79" s="24"/>
      <c r="W79" s="21"/>
      <c r="X79" s="21"/>
      <c r="Y79" s="21"/>
      <c r="Z79" s="21"/>
      <c r="AA79" s="24"/>
      <c r="AB79" s="24"/>
      <c r="AC79" s="24"/>
      <c r="AD79" s="25"/>
    </row>
    <row r="80" spans="1:30" x14ac:dyDescent="0.25">
      <c r="A80" s="26"/>
      <c r="B80" s="19"/>
      <c r="C80" s="20"/>
      <c r="D80" s="21"/>
      <c r="E80" s="21"/>
      <c r="F80" s="21"/>
      <c r="G80" s="21"/>
      <c r="H80" s="21"/>
      <c r="I80" s="21"/>
      <c r="J80" s="21"/>
      <c r="K80" s="21"/>
      <c r="L80" s="22"/>
      <c r="M80" s="22"/>
      <c r="N80" s="21"/>
      <c r="O80" s="21" t="str">
        <f>IF(D80=1,1,IF(E80=1,2,IF(F80=1,3,IF(G80=1,4,""))))</f>
        <v/>
      </c>
      <c r="P80" s="21" t="str" cm="1">
        <f t="array" ref="P80">IFERROR(INDEX(Tabelle1[Spalte524],MATCH(1,(Tabelle1[Spalte1]=Tabelle1[[#This Row],[Spalte1]])*(Tabelle1[Spalte51]=Tabelle1[[#This Row],[Spalte50]]-1),0)),"")</f>
        <v/>
      </c>
      <c r="Q80" s="21" t="str">
        <f>IF(P80&lt;&gt;"",O80-P80,"")</f>
        <v/>
      </c>
      <c r="R80" s="99">
        <f>DAYS360(Tabelle1[[#This Row],[Spalte50]],Tabelle1[[#This Row],[Spalte51]])/30</f>
        <v>0</v>
      </c>
      <c r="S80" s="23"/>
      <c r="T80" s="23"/>
      <c r="U80" s="23"/>
      <c r="V80" s="24"/>
      <c r="W80" s="21"/>
      <c r="X80" s="21"/>
      <c r="Y80" s="21"/>
      <c r="Z80" s="21"/>
      <c r="AA80" s="24"/>
      <c r="AB80" s="24"/>
      <c r="AC80" s="24"/>
      <c r="AD80" s="25"/>
    </row>
    <row r="81" spans="1:30" x14ac:dyDescent="0.25">
      <c r="A81" s="26"/>
      <c r="B81" s="19"/>
      <c r="C81" s="20"/>
      <c r="D81" s="21"/>
      <c r="E81" s="21"/>
      <c r="F81" s="21"/>
      <c r="G81" s="21"/>
      <c r="H81" s="21"/>
      <c r="I81" s="21"/>
      <c r="J81" s="21"/>
      <c r="K81" s="21"/>
      <c r="L81" s="22"/>
      <c r="M81" s="22"/>
      <c r="N81" s="21"/>
      <c r="O81" s="21" t="str">
        <f>IF(D81=1,1,IF(E81=1,2,IF(F81=1,3,IF(G81=1,4,""))))</f>
        <v/>
      </c>
      <c r="P81" s="21" t="str" cm="1">
        <f t="array" ref="P81">IFERROR(INDEX(Tabelle1[Spalte524],MATCH(1,(Tabelle1[Spalte1]=Tabelle1[[#This Row],[Spalte1]])*(Tabelle1[Spalte51]=Tabelle1[[#This Row],[Spalte50]]-1),0)),"")</f>
        <v/>
      </c>
      <c r="Q81" s="21" t="str">
        <f>IF(P81&lt;&gt;"",O81-P81,"")</f>
        <v/>
      </c>
      <c r="R81" s="99">
        <f>DAYS360(Tabelle1[[#This Row],[Spalte50]],Tabelle1[[#This Row],[Spalte51]])/30</f>
        <v>0</v>
      </c>
      <c r="S81" s="23"/>
      <c r="T81" s="23"/>
      <c r="U81" s="23"/>
      <c r="V81" s="24"/>
      <c r="W81" s="21"/>
      <c r="X81" s="21"/>
      <c r="Y81" s="21"/>
      <c r="Z81" s="21"/>
      <c r="AA81" s="24"/>
      <c r="AB81" s="24"/>
      <c r="AC81" s="24"/>
      <c r="AD81" s="25"/>
    </row>
    <row r="82" spans="1:30" x14ac:dyDescent="0.25">
      <c r="A82" s="26"/>
      <c r="B82" s="19"/>
      <c r="C82" s="20"/>
      <c r="D82" s="21"/>
      <c r="E82" s="21"/>
      <c r="F82" s="21"/>
      <c r="G82" s="21"/>
      <c r="H82" s="21"/>
      <c r="I82" s="21"/>
      <c r="J82" s="21"/>
      <c r="K82" s="21"/>
      <c r="L82" s="22"/>
      <c r="M82" s="22"/>
      <c r="N82" s="21"/>
      <c r="O82" s="21" t="str">
        <f>IF(D82=1,1,IF(E82=1,2,IF(F82=1,3,IF(G82=1,4,""))))</f>
        <v/>
      </c>
      <c r="P82" s="21" t="str" cm="1">
        <f t="array" ref="P82">IFERROR(INDEX(Tabelle1[Spalte524],MATCH(1,(Tabelle1[Spalte1]=Tabelle1[[#This Row],[Spalte1]])*(Tabelle1[Spalte51]=Tabelle1[[#This Row],[Spalte50]]-1),0)),"")</f>
        <v/>
      </c>
      <c r="Q82" s="21" t="str">
        <f>IF(P82&lt;&gt;"",O82-P82,"")</f>
        <v/>
      </c>
      <c r="R82" s="99">
        <f>DAYS360(Tabelle1[[#This Row],[Spalte50]],Tabelle1[[#This Row],[Spalte51]])/30</f>
        <v>0</v>
      </c>
      <c r="S82" s="23"/>
      <c r="T82" s="23"/>
      <c r="U82" s="23"/>
      <c r="V82" s="24"/>
      <c r="W82" s="21"/>
      <c r="X82" s="21"/>
      <c r="Y82" s="21"/>
      <c r="Z82" s="21"/>
      <c r="AA82" s="24"/>
      <c r="AB82" s="24"/>
      <c r="AC82" s="24"/>
      <c r="AD82" s="25"/>
    </row>
    <row r="83" spans="1:30" x14ac:dyDescent="0.25">
      <c r="A83" s="26"/>
      <c r="B83" s="19"/>
      <c r="C83" s="20"/>
      <c r="D83" s="21"/>
      <c r="E83" s="21"/>
      <c r="F83" s="21"/>
      <c r="G83" s="21"/>
      <c r="H83" s="21"/>
      <c r="I83" s="21"/>
      <c r="J83" s="21"/>
      <c r="K83" s="21"/>
      <c r="L83" s="22"/>
      <c r="M83" s="22"/>
      <c r="N83" s="21"/>
      <c r="O83" s="21" t="str">
        <f>IF(D83=1,1,IF(E83=1,2,IF(F83=1,3,IF(G83=1,4,""))))</f>
        <v/>
      </c>
      <c r="P83" s="21" t="str" cm="1">
        <f t="array" ref="P83">IFERROR(INDEX(Tabelle1[Spalte524],MATCH(1,(Tabelle1[Spalte1]=Tabelle1[[#This Row],[Spalte1]])*(Tabelle1[Spalte51]=Tabelle1[[#This Row],[Spalte50]]-1),0)),"")</f>
        <v/>
      </c>
      <c r="Q83" s="21" t="str">
        <f>IF(P83&lt;&gt;"",O83-P83,"")</f>
        <v/>
      </c>
      <c r="R83" s="99">
        <f>DAYS360(Tabelle1[[#This Row],[Spalte50]],Tabelle1[[#This Row],[Spalte51]])/30</f>
        <v>0</v>
      </c>
      <c r="S83" s="23"/>
      <c r="T83" s="23"/>
      <c r="U83" s="23"/>
      <c r="V83" s="24"/>
      <c r="W83" s="21"/>
      <c r="X83" s="21"/>
      <c r="Y83" s="21"/>
      <c r="Z83" s="21"/>
      <c r="AA83" s="24"/>
      <c r="AB83" s="24"/>
      <c r="AC83" s="24"/>
      <c r="AD83" s="25"/>
    </row>
    <row r="84" spans="1:30" x14ac:dyDescent="0.25">
      <c r="A84" s="26"/>
      <c r="B84" s="19"/>
      <c r="C84" s="20"/>
      <c r="D84" s="21"/>
      <c r="E84" s="21"/>
      <c r="F84" s="21"/>
      <c r="G84" s="21"/>
      <c r="H84" s="21"/>
      <c r="I84" s="21"/>
      <c r="J84" s="21"/>
      <c r="K84" s="21"/>
      <c r="L84" s="22"/>
      <c r="M84" s="22"/>
      <c r="N84" s="21"/>
      <c r="O84" s="21" t="str">
        <f>IF(D84=1,1,IF(E84=1,2,IF(F84=1,3,IF(G84=1,4,""))))</f>
        <v/>
      </c>
      <c r="P84" s="21" t="str" cm="1">
        <f t="array" ref="P84">IFERROR(INDEX(Tabelle1[Spalte524],MATCH(1,(Tabelle1[Spalte1]=Tabelle1[[#This Row],[Spalte1]])*(Tabelle1[Spalte51]=Tabelle1[[#This Row],[Spalte50]]-1),0)),"")</f>
        <v/>
      </c>
      <c r="Q84" s="21" t="str">
        <f>IF(P84&lt;&gt;"",O84-P84,"")</f>
        <v/>
      </c>
      <c r="R84" s="99">
        <f>DAYS360(Tabelle1[[#This Row],[Spalte50]],Tabelle1[[#This Row],[Spalte51]])/30</f>
        <v>0</v>
      </c>
      <c r="S84" s="23"/>
      <c r="T84" s="23"/>
      <c r="U84" s="23"/>
      <c r="V84" s="24"/>
      <c r="W84" s="21"/>
      <c r="X84" s="21"/>
      <c r="Y84" s="21"/>
      <c r="Z84" s="21"/>
      <c r="AA84" s="24"/>
      <c r="AB84" s="24"/>
      <c r="AC84" s="24"/>
      <c r="AD84" s="25"/>
    </row>
    <row r="85" spans="1:30" x14ac:dyDescent="0.25">
      <c r="A85" s="26"/>
      <c r="B85" s="19"/>
      <c r="C85" s="20"/>
      <c r="D85" s="21"/>
      <c r="E85" s="21"/>
      <c r="F85" s="21"/>
      <c r="G85" s="21"/>
      <c r="H85" s="21"/>
      <c r="I85" s="21"/>
      <c r="J85" s="21"/>
      <c r="K85" s="21"/>
      <c r="L85" s="22"/>
      <c r="M85" s="22"/>
      <c r="N85" s="21"/>
      <c r="O85" s="21" t="str">
        <f>IF(D85=1,1,IF(E85=1,2,IF(F85=1,3,IF(G85=1,4,""))))</f>
        <v/>
      </c>
      <c r="P85" s="21" t="str" cm="1">
        <f t="array" ref="P85">IFERROR(INDEX(Tabelle1[Spalte524],MATCH(1,(Tabelle1[Spalte1]=Tabelle1[[#This Row],[Spalte1]])*(Tabelle1[Spalte51]=Tabelle1[[#This Row],[Spalte50]]-1),0)),"")</f>
        <v/>
      </c>
      <c r="Q85" s="21" t="str">
        <f>IF(P85&lt;&gt;"",O85-P85,"")</f>
        <v/>
      </c>
      <c r="R85" s="99">
        <f>DAYS360(Tabelle1[[#This Row],[Spalte50]],Tabelle1[[#This Row],[Spalte51]])/30</f>
        <v>0</v>
      </c>
      <c r="S85" s="23"/>
      <c r="T85" s="23"/>
      <c r="U85" s="23"/>
      <c r="V85" s="24"/>
      <c r="W85" s="21"/>
      <c r="X85" s="21"/>
      <c r="Y85" s="21"/>
      <c r="Z85" s="21"/>
      <c r="AA85" s="24"/>
      <c r="AB85" s="24"/>
      <c r="AC85" s="24"/>
      <c r="AD85" s="25"/>
    </row>
    <row r="86" spans="1:30" x14ac:dyDescent="0.25">
      <c r="A86" s="26"/>
      <c r="B86" s="19"/>
      <c r="C86" s="20"/>
      <c r="D86" s="21"/>
      <c r="E86" s="21"/>
      <c r="F86" s="21"/>
      <c r="G86" s="21"/>
      <c r="H86" s="21"/>
      <c r="I86" s="21"/>
      <c r="J86" s="21"/>
      <c r="K86" s="21"/>
      <c r="L86" s="22"/>
      <c r="M86" s="22"/>
      <c r="N86" s="21"/>
      <c r="O86" s="21" t="str">
        <f>IF(D86=1,1,IF(E86=1,2,IF(F86=1,3,IF(G86=1,4,""))))</f>
        <v/>
      </c>
      <c r="P86" s="21" t="str" cm="1">
        <f t="array" ref="P86">IFERROR(INDEX(Tabelle1[Spalte524],MATCH(1,(Tabelle1[Spalte1]=Tabelle1[[#This Row],[Spalte1]])*(Tabelle1[Spalte51]=Tabelle1[[#This Row],[Spalte50]]-1),0)),"")</f>
        <v/>
      </c>
      <c r="Q86" s="21" t="str">
        <f>IF(P86&lt;&gt;"",O86-P86,"")</f>
        <v/>
      </c>
      <c r="R86" s="99">
        <f>DAYS360(Tabelle1[[#This Row],[Spalte50]],Tabelle1[[#This Row],[Spalte51]])/30</f>
        <v>0</v>
      </c>
      <c r="S86" s="23"/>
      <c r="T86" s="23"/>
      <c r="U86" s="23"/>
      <c r="V86" s="24"/>
      <c r="W86" s="21"/>
      <c r="X86" s="21"/>
      <c r="Y86" s="21"/>
      <c r="Z86" s="21"/>
      <c r="AA86" s="24"/>
      <c r="AB86" s="24"/>
      <c r="AC86" s="24"/>
      <c r="AD86" s="25"/>
    </row>
    <row r="87" spans="1:30" x14ac:dyDescent="0.25">
      <c r="A87" s="26"/>
      <c r="B87" s="19"/>
      <c r="C87" s="20"/>
      <c r="D87" s="21"/>
      <c r="E87" s="21"/>
      <c r="F87" s="21"/>
      <c r="G87" s="21"/>
      <c r="H87" s="21"/>
      <c r="I87" s="21"/>
      <c r="J87" s="21"/>
      <c r="K87" s="21"/>
      <c r="L87" s="22"/>
      <c r="M87" s="22"/>
      <c r="N87" s="21"/>
      <c r="O87" s="21" t="str">
        <f>IF(D87=1,1,IF(E87=1,2,IF(F87=1,3,IF(G87=1,4,""))))</f>
        <v/>
      </c>
      <c r="P87" s="21" t="str" cm="1">
        <f t="array" ref="P87">IFERROR(INDEX(Tabelle1[Spalte524],MATCH(1,(Tabelle1[Spalte1]=Tabelle1[[#This Row],[Spalte1]])*(Tabelle1[Spalte51]=Tabelle1[[#This Row],[Spalte50]]-1),0)),"")</f>
        <v/>
      </c>
      <c r="Q87" s="21" t="str">
        <f>IF(P87&lt;&gt;"",O87-P87,"")</f>
        <v/>
      </c>
      <c r="R87" s="99">
        <f>DAYS360(Tabelle1[[#This Row],[Spalte50]],Tabelle1[[#This Row],[Spalte51]])/30</f>
        <v>0</v>
      </c>
      <c r="S87" s="23"/>
      <c r="T87" s="23"/>
      <c r="U87" s="23"/>
      <c r="V87" s="24"/>
      <c r="W87" s="21"/>
      <c r="X87" s="21"/>
      <c r="Y87" s="21"/>
      <c r="Z87" s="21"/>
      <c r="AA87" s="24"/>
      <c r="AB87" s="24"/>
      <c r="AC87" s="24"/>
      <c r="AD87" s="25"/>
    </row>
    <row r="88" spans="1:30" x14ac:dyDescent="0.25">
      <c r="A88" s="26"/>
      <c r="B88" s="19"/>
      <c r="C88" s="20"/>
      <c r="D88" s="21"/>
      <c r="E88" s="21"/>
      <c r="F88" s="21"/>
      <c r="G88" s="21"/>
      <c r="H88" s="21"/>
      <c r="I88" s="21"/>
      <c r="J88" s="21"/>
      <c r="K88" s="21"/>
      <c r="L88" s="22"/>
      <c r="M88" s="22"/>
      <c r="N88" s="21"/>
      <c r="O88" s="21" t="str">
        <f>IF(D88=1,1,IF(E88=1,2,IF(F88=1,3,IF(G88=1,4,""))))</f>
        <v/>
      </c>
      <c r="P88" s="21" t="str" cm="1">
        <f t="array" ref="P88">IFERROR(INDEX(Tabelle1[Spalte524],MATCH(1,(Tabelle1[Spalte1]=Tabelle1[[#This Row],[Spalte1]])*(Tabelle1[Spalte51]=Tabelle1[[#This Row],[Spalte50]]-1),0)),"")</f>
        <v/>
      </c>
      <c r="Q88" s="21" t="str">
        <f>IF(P88&lt;&gt;"",O88-P88,"")</f>
        <v/>
      </c>
      <c r="R88" s="99">
        <f>DAYS360(Tabelle1[[#This Row],[Spalte50]],Tabelle1[[#This Row],[Spalte51]])/30</f>
        <v>0</v>
      </c>
      <c r="S88" s="23"/>
      <c r="T88" s="23"/>
      <c r="U88" s="23"/>
      <c r="V88" s="24"/>
      <c r="W88" s="21"/>
      <c r="X88" s="21"/>
      <c r="Y88" s="21"/>
      <c r="Z88" s="21"/>
      <c r="AA88" s="24"/>
      <c r="AB88" s="24"/>
      <c r="AC88" s="24"/>
      <c r="AD88" s="25"/>
    </row>
    <row r="89" spans="1:30" x14ac:dyDescent="0.25">
      <c r="A89" s="26"/>
      <c r="B89" s="19"/>
      <c r="C89" s="20"/>
      <c r="D89" s="21"/>
      <c r="E89" s="21"/>
      <c r="F89" s="21"/>
      <c r="G89" s="21"/>
      <c r="H89" s="21"/>
      <c r="I89" s="21"/>
      <c r="J89" s="21"/>
      <c r="K89" s="21"/>
      <c r="L89" s="22"/>
      <c r="M89" s="22"/>
      <c r="N89" s="21"/>
      <c r="O89" s="21" t="str">
        <f>IF(D89=1,1,IF(E89=1,2,IF(F89=1,3,IF(G89=1,4,""))))</f>
        <v/>
      </c>
      <c r="P89" s="21" t="str" cm="1">
        <f t="array" ref="P89">IFERROR(INDEX(Tabelle1[Spalte524],MATCH(1,(Tabelle1[Spalte1]=Tabelle1[[#This Row],[Spalte1]])*(Tabelle1[Spalte51]=Tabelle1[[#This Row],[Spalte50]]-1),0)),"")</f>
        <v/>
      </c>
      <c r="Q89" s="21" t="str">
        <f>IF(P89&lt;&gt;"",O89-P89,"")</f>
        <v/>
      </c>
      <c r="R89" s="99">
        <f>DAYS360(Tabelle1[[#This Row],[Spalte50]],Tabelle1[[#This Row],[Spalte51]])/30</f>
        <v>0</v>
      </c>
      <c r="S89" s="23"/>
      <c r="T89" s="23"/>
      <c r="U89" s="23"/>
      <c r="V89" s="24"/>
      <c r="W89" s="21"/>
      <c r="X89" s="21"/>
      <c r="Y89" s="21"/>
      <c r="Z89" s="21"/>
      <c r="AA89" s="24"/>
      <c r="AB89" s="24"/>
      <c r="AC89" s="24"/>
      <c r="AD89" s="25"/>
    </row>
    <row r="90" spans="1:30" x14ac:dyDescent="0.25">
      <c r="A90" s="26"/>
      <c r="B90" s="19"/>
      <c r="C90" s="20"/>
      <c r="D90" s="21"/>
      <c r="E90" s="21"/>
      <c r="F90" s="21"/>
      <c r="G90" s="21"/>
      <c r="H90" s="21"/>
      <c r="I90" s="21"/>
      <c r="J90" s="21"/>
      <c r="K90" s="21"/>
      <c r="L90" s="22"/>
      <c r="M90" s="22"/>
      <c r="N90" s="21"/>
      <c r="O90" s="21" t="str">
        <f>IF(D90=1,1,IF(E90=1,2,IF(F90=1,3,IF(G90=1,4,""))))</f>
        <v/>
      </c>
      <c r="P90" s="21" t="str" cm="1">
        <f t="array" ref="P90">IFERROR(INDEX(Tabelle1[Spalte524],MATCH(1,(Tabelle1[Spalte1]=Tabelle1[[#This Row],[Spalte1]])*(Tabelle1[Spalte51]=Tabelle1[[#This Row],[Spalte50]]-1),0)),"")</f>
        <v/>
      </c>
      <c r="Q90" s="21" t="str">
        <f>IF(P90&lt;&gt;"",O90-P90,"")</f>
        <v/>
      </c>
      <c r="R90" s="99">
        <f>DAYS360(Tabelle1[[#This Row],[Spalte50]],Tabelle1[[#This Row],[Spalte51]])/30</f>
        <v>0</v>
      </c>
      <c r="S90" s="23"/>
      <c r="T90" s="23"/>
      <c r="U90" s="23"/>
      <c r="V90" s="24"/>
      <c r="W90" s="21"/>
      <c r="X90" s="21"/>
      <c r="Y90" s="21"/>
      <c r="Z90" s="21"/>
      <c r="AA90" s="24"/>
      <c r="AB90" s="24"/>
      <c r="AC90" s="24"/>
      <c r="AD90" s="25"/>
    </row>
    <row r="91" spans="1:30" x14ac:dyDescent="0.25">
      <c r="A91" s="26"/>
      <c r="B91" s="19"/>
      <c r="C91" s="20"/>
      <c r="D91" s="21"/>
      <c r="E91" s="21"/>
      <c r="F91" s="21"/>
      <c r="G91" s="21"/>
      <c r="H91" s="21"/>
      <c r="I91" s="21"/>
      <c r="J91" s="21"/>
      <c r="K91" s="21"/>
      <c r="L91" s="22"/>
      <c r="M91" s="22"/>
      <c r="N91" s="21"/>
      <c r="O91" s="21" t="str">
        <f>IF(D91=1,1,IF(E91=1,2,IF(F91=1,3,IF(G91=1,4,""))))</f>
        <v/>
      </c>
      <c r="P91" s="21" t="str" cm="1">
        <f t="array" ref="P91">IFERROR(INDEX(Tabelle1[Spalte524],MATCH(1,(Tabelle1[Spalte1]=Tabelle1[[#This Row],[Spalte1]])*(Tabelle1[Spalte51]=Tabelle1[[#This Row],[Spalte50]]-1),0)),"")</f>
        <v/>
      </c>
      <c r="Q91" s="21" t="str">
        <f>IF(P91&lt;&gt;"",O91-P91,"")</f>
        <v/>
      </c>
      <c r="R91" s="99">
        <f>DAYS360(Tabelle1[[#This Row],[Spalte50]],Tabelle1[[#This Row],[Spalte51]])/30</f>
        <v>0</v>
      </c>
      <c r="S91" s="23"/>
      <c r="T91" s="23"/>
      <c r="U91" s="23"/>
      <c r="V91" s="24"/>
      <c r="W91" s="21"/>
      <c r="X91" s="21"/>
      <c r="Y91" s="21"/>
      <c r="Z91" s="21"/>
      <c r="AA91" s="24"/>
      <c r="AB91" s="24"/>
      <c r="AC91" s="24"/>
      <c r="AD91" s="25"/>
    </row>
    <row r="92" spans="1:30" x14ac:dyDescent="0.25">
      <c r="A92" s="26"/>
      <c r="B92" s="19"/>
      <c r="C92" s="20"/>
      <c r="D92" s="21"/>
      <c r="E92" s="21"/>
      <c r="F92" s="21"/>
      <c r="G92" s="21"/>
      <c r="H92" s="21"/>
      <c r="I92" s="21"/>
      <c r="J92" s="21"/>
      <c r="K92" s="21"/>
      <c r="L92" s="22"/>
      <c r="M92" s="22"/>
      <c r="N92" s="21"/>
      <c r="O92" s="21" t="str">
        <f>IF(D92=1,1,IF(E92=1,2,IF(F92=1,3,IF(G92=1,4,""))))</f>
        <v/>
      </c>
      <c r="P92" s="21" t="str" cm="1">
        <f t="array" ref="P92">IFERROR(INDEX(Tabelle1[Spalte524],MATCH(1,(Tabelle1[Spalte1]=Tabelle1[[#This Row],[Spalte1]])*(Tabelle1[Spalte51]=Tabelle1[[#This Row],[Spalte50]]-1),0)),"")</f>
        <v/>
      </c>
      <c r="Q92" s="21" t="str">
        <f>IF(P92&lt;&gt;"",O92-P92,"")</f>
        <v/>
      </c>
      <c r="R92" s="99">
        <f>DAYS360(Tabelle1[[#This Row],[Spalte50]],Tabelle1[[#This Row],[Spalte51]])/30</f>
        <v>0</v>
      </c>
      <c r="S92" s="23"/>
      <c r="T92" s="23"/>
      <c r="U92" s="23"/>
      <c r="V92" s="24"/>
      <c r="W92" s="21"/>
      <c r="X92" s="21"/>
      <c r="Y92" s="21"/>
      <c r="Z92" s="21"/>
      <c r="AA92" s="24"/>
      <c r="AB92" s="24"/>
      <c r="AC92" s="24"/>
      <c r="AD92" s="25"/>
    </row>
    <row r="93" spans="1:30" x14ac:dyDescent="0.25">
      <c r="A93" s="26"/>
      <c r="B93" s="19"/>
      <c r="C93" s="20"/>
      <c r="D93" s="21"/>
      <c r="E93" s="21"/>
      <c r="F93" s="21"/>
      <c r="G93" s="21"/>
      <c r="H93" s="21"/>
      <c r="I93" s="21"/>
      <c r="J93" s="21"/>
      <c r="K93" s="21"/>
      <c r="L93" s="22"/>
      <c r="M93" s="22"/>
      <c r="N93" s="21"/>
      <c r="O93" s="21" t="str">
        <f>IF(D93=1,1,IF(E93=1,2,IF(F93=1,3,IF(G93=1,4,""))))</f>
        <v/>
      </c>
      <c r="P93" s="21" t="str" cm="1">
        <f t="array" ref="P93">IFERROR(INDEX(Tabelle1[Spalte524],MATCH(1,(Tabelle1[Spalte1]=Tabelle1[[#This Row],[Spalte1]])*(Tabelle1[Spalte51]=Tabelle1[[#This Row],[Spalte50]]-1),0)),"")</f>
        <v/>
      </c>
      <c r="Q93" s="21" t="str">
        <f>IF(P93&lt;&gt;"",O93-P93,"")</f>
        <v/>
      </c>
      <c r="R93" s="99">
        <f>DAYS360(Tabelle1[[#This Row],[Spalte50]],Tabelle1[[#This Row],[Spalte51]])/30</f>
        <v>0</v>
      </c>
      <c r="S93" s="23"/>
      <c r="T93" s="23"/>
      <c r="U93" s="23"/>
      <c r="V93" s="24"/>
      <c r="W93" s="21"/>
      <c r="X93" s="21"/>
      <c r="Y93" s="21"/>
      <c r="Z93" s="21"/>
      <c r="AA93" s="24"/>
      <c r="AB93" s="24"/>
      <c r="AC93" s="24"/>
      <c r="AD93" s="25"/>
    </row>
    <row r="94" spans="1:30" x14ac:dyDescent="0.25">
      <c r="A94" s="26"/>
      <c r="B94" s="19"/>
      <c r="C94" s="20"/>
      <c r="D94" s="21"/>
      <c r="E94" s="21"/>
      <c r="F94" s="21"/>
      <c r="G94" s="21"/>
      <c r="H94" s="21"/>
      <c r="I94" s="21"/>
      <c r="J94" s="21"/>
      <c r="K94" s="21"/>
      <c r="L94" s="22"/>
      <c r="M94" s="22"/>
      <c r="N94" s="21"/>
      <c r="O94" s="21" t="str">
        <f>IF(D94=1,1,IF(E94=1,2,IF(F94=1,3,IF(G94=1,4,""))))</f>
        <v/>
      </c>
      <c r="P94" s="21" t="str" cm="1">
        <f t="array" ref="P94">IFERROR(INDEX(Tabelle1[Spalte524],MATCH(1,(Tabelle1[Spalte1]=Tabelle1[[#This Row],[Spalte1]])*(Tabelle1[Spalte51]=Tabelle1[[#This Row],[Spalte50]]-1),0)),"")</f>
        <v/>
      </c>
      <c r="Q94" s="21" t="str">
        <f>IF(P94&lt;&gt;"",O94-P94,"")</f>
        <v/>
      </c>
      <c r="R94" s="99">
        <f>DAYS360(Tabelle1[[#This Row],[Spalte50]],Tabelle1[[#This Row],[Spalte51]])/30</f>
        <v>0</v>
      </c>
      <c r="S94" s="23"/>
      <c r="T94" s="23"/>
      <c r="U94" s="23"/>
      <c r="V94" s="24"/>
      <c r="W94" s="21"/>
      <c r="X94" s="21"/>
      <c r="Y94" s="21"/>
      <c r="Z94" s="21"/>
      <c r="AA94" s="24"/>
      <c r="AB94" s="24"/>
      <c r="AC94" s="24"/>
      <c r="AD94" s="25"/>
    </row>
    <row r="95" spans="1:30" x14ac:dyDescent="0.25">
      <c r="A95" s="26"/>
      <c r="B95" s="19"/>
      <c r="C95" s="20"/>
      <c r="D95" s="21"/>
      <c r="E95" s="21"/>
      <c r="F95" s="21"/>
      <c r="G95" s="21"/>
      <c r="H95" s="21"/>
      <c r="I95" s="21"/>
      <c r="J95" s="21"/>
      <c r="K95" s="21"/>
      <c r="L95" s="22"/>
      <c r="M95" s="22"/>
      <c r="N95" s="21"/>
      <c r="O95" s="21" t="str">
        <f>IF(D95=1,1,IF(E95=1,2,IF(F95=1,3,IF(G95=1,4,""))))</f>
        <v/>
      </c>
      <c r="P95" s="21" t="str" cm="1">
        <f t="array" ref="P95">IFERROR(INDEX(Tabelle1[Spalte524],MATCH(1,(Tabelle1[Spalte1]=Tabelle1[[#This Row],[Spalte1]])*(Tabelle1[Spalte51]=Tabelle1[[#This Row],[Spalte50]]-1),0)),"")</f>
        <v/>
      </c>
      <c r="Q95" s="21" t="str">
        <f>IF(P95&lt;&gt;"",O95-P95,"")</f>
        <v/>
      </c>
      <c r="R95" s="99">
        <f>DAYS360(Tabelle1[[#This Row],[Spalte50]],Tabelle1[[#This Row],[Spalte51]])/30</f>
        <v>0</v>
      </c>
      <c r="S95" s="23"/>
      <c r="T95" s="23"/>
      <c r="U95" s="23"/>
      <c r="V95" s="24"/>
      <c r="W95" s="21"/>
      <c r="X95" s="21"/>
      <c r="Y95" s="21"/>
      <c r="Z95" s="21"/>
      <c r="AA95" s="24"/>
      <c r="AB95" s="24"/>
      <c r="AC95" s="24"/>
      <c r="AD95" s="25"/>
    </row>
    <row r="96" spans="1:30" x14ac:dyDescent="0.25">
      <c r="A96" s="26"/>
      <c r="B96" s="19"/>
      <c r="C96" s="20"/>
      <c r="D96" s="21"/>
      <c r="E96" s="21"/>
      <c r="F96" s="21"/>
      <c r="G96" s="21"/>
      <c r="H96" s="21"/>
      <c r="I96" s="21"/>
      <c r="J96" s="21"/>
      <c r="K96" s="21"/>
      <c r="L96" s="22"/>
      <c r="M96" s="22"/>
      <c r="N96" s="21"/>
      <c r="O96" s="21" t="str">
        <f>IF(D96=1,1,IF(E96=1,2,IF(F96=1,3,IF(G96=1,4,""))))</f>
        <v/>
      </c>
      <c r="P96" s="21" t="str" cm="1">
        <f t="array" ref="P96">IFERROR(INDEX(Tabelle1[Spalte524],MATCH(1,(Tabelle1[Spalte1]=Tabelle1[[#This Row],[Spalte1]])*(Tabelle1[Spalte51]=Tabelle1[[#This Row],[Spalte50]]-1),0)),"")</f>
        <v/>
      </c>
      <c r="Q96" s="21" t="str">
        <f>IF(P96&lt;&gt;"",O96-P96,"")</f>
        <v/>
      </c>
      <c r="R96" s="99">
        <f>DAYS360(Tabelle1[[#This Row],[Spalte50]],Tabelle1[[#This Row],[Spalte51]])/30</f>
        <v>0</v>
      </c>
      <c r="S96" s="23"/>
      <c r="T96" s="23"/>
      <c r="U96" s="23"/>
      <c r="V96" s="24"/>
      <c r="W96" s="21"/>
      <c r="X96" s="21"/>
      <c r="Y96" s="21"/>
      <c r="Z96" s="21"/>
      <c r="AA96" s="24"/>
      <c r="AB96" s="24"/>
      <c r="AC96" s="24"/>
      <c r="AD96" s="25"/>
    </row>
    <row r="97" spans="1:30" x14ac:dyDescent="0.25">
      <c r="A97" s="26"/>
      <c r="B97" s="19"/>
      <c r="C97" s="20"/>
      <c r="D97" s="21"/>
      <c r="E97" s="21"/>
      <c r="F97" s="21"/>
      <c r="G97" s="21"/>
      <c r="H97" s="21"/>
      <c r="I97" s="21"/>
      <c r="J97" s="21"/>
      <c r="K97" s="21"/>
      <c r="L97" s="22"/>
      <c r="M97" s="22"/>
      <c r="N97" s="21"/>
      <c r="O97" s="21" t="str">
        <f>IF(D97=1,1,IF(E97=1,2,IF(F97=1,3,IF(G97=1,4,""))))</f>
        <v/>
      </c>
      <c r="P97" s="21" t="str" cm="1">
        <f t="array" ref="P97">IFERROR(INDEX(Tabelle1[Spalte524],MATCH(1,(Tabelle1[Spalte1]=Tabelle1[[#This Row],[Spalte1]])*(Tabelle1[Spalte51]=Tabelle1[[#This Row],[Spalte50]]-1),0)),"")</f>
        <v/>
      </c>
      <c r="Q97" s="21" t="str">
        <f>IF(P97&lt;&gt;"",O97-P97,"")</f>
        <v/>
      </c>
      <c r="R97" s="99">
        <f>DAYS360(Tabelle1[[#This Row],[Spalte50]],Tabelle1[[#This Row],[Spalte51]])/30</f>
        <v>0</v>
      </c>
      <c r="S97" s="23"/>
      <c r="T97" s="23"/>
      <c r="U97" s="23"/>
      <c r="V97" s="24"/>
      <c r="W97" s="21"/>
      <c r="X97" s="21"/>
      <c r="Y97" s="21"/>
      <c r="Z97" s="21"/>
      <c r="AA97" s="24"/>
      <c r="AB97" s="24"/>
      <c r="AC97" s="24"/>
      <c r="AD97" s="25"/>
    </row>
    <row r="98" spans="1:30" x14ac:dyDescent="0.25">
      <c r="A98" s="26"/>
      <c r="B98" s="19"/>
      <c r="C98" s="20"/>
      <c r="D98" s="21"/>
      <c r="E98" s="21"/>
      <c r="F98" s="21"/>
      <c r="G98" s="21"/>
      <c r="H98" s="21"/>
      <c r="I98" s="21"/>
      <c r="J98" s="21"/>
      <c r="K98" s="21"/>
      <c r="L98" s="22"/>
      <c r="M98" s="22"/>
      <c r="N98" s="21"/>
      <c r="O98" s="21" t="str">
        <f>IF(D98=1,1,IF(E98=1,2,IF(F98=1,3,IF(G98=1,4,""))))</f>
        <v/>
      </c>
      <c r="P98" s="21" t="str" cm="1">
        <f t="array" ref="P98">IFERROR(INDEX(Tabelle1[Spalte524],MATCH(1,(Tabelle1[Spalte1]=Tabelle1[[#This Row],[Spalte1]])*(Tabelle1[Spalte51]=Tabelle1[[#This Row],[Spalte50]]-1),0)),"")</f>
        <v/>
      </c>
      <c r="Q98" s="21" t="str">
        <f>IF(P98&lt;&gt;"",O98-P98,"")</f>
        <v/>
      </c>
      <c r="R98" s="99">
        <f>DAYS360(Tabelle1[[#This Row],[Spalte50]],Tabelle1[[#This Row],[Spalte51]])/30</f>
        <v>0</v>
      </c>
      <c r="S98" s="23"/>
      <c r="T98" s="23"/>
      <c r="U98" s="23"/>
      <c r="V98" s="24"/>
      <c r="W98" s="21"/>
      <c r="X98" s="21"/>
      <c r="Y98" s="21"/>
      <c r="Z98" s="21"/>
      <c r="AA98" s="24"/>
      <c r="AB98" s="24"/>
      <c r="AC98" s="24"/>
      <c r="AD98" s="25"/>
    </row>
    <row r="99" spans="1:30" x14ac:dyDescent="0.25">
      <c r="A99" s="26"/>
      <c r="B99" s="19"/>
      <c r="C99" s="20"/>
      <c r="D99" s="21"/>
      <c r="E99" s="21"/>
      <c r="F99" s="21"/>
      <c r="G99" s="21"/>
      <c r="H99" s="21"/>
      <c r="I99" s="21"/>
      <c r="J99" s="21"/>
      <c r="K99" s="21"/>
      <c r="L99" s="22"/>
      <c r="M99" s="22"/>
      <c r="N99" s="21"/>
      <c r="O99" s="21" t="str">
        <f>IF(D99=1,1,IF(E99=1,2,IF(F99=1,3,IF(G99=1,4,""))))</f>
        <v/>
      </c>
      <c r="P99" s="21" t="str" cm="1">
        <f t="array" ref="P99">IFERROR(INDEX(Tabelle1[Spalte524],MATCH(1,(Tabelle1[Spalte1]=Tabelle1[[#This Row],[Spalte1]])*(Tabelle1[Spalte51]=Tabelle1[[#This Row],[Spalte50]]-1),0)),"")</f>
        <v/>
      </c>
      <c r="Q99" s="21" t="str">
        <f>IF(P99&lt;&gt;"",O99-P99,"")</f>
        <v/>
      </c>
      <c r="R99" s="99">
        <f>DAYS360(Tabelle1[[#This Row],[Spalte50]],Tabelle1[[#This Row],[Spalte51]])/30</f>
        <v>0</v>
      </c>
      <c r="S99" s="23"/>
      <c r="T99" s="23"/>
      <c r="U99" s="23"/>
      <c r="V99" s="24"/>
      <c r="W99" s="21"/>
      <c r="X99" s="21"/>
      <c r="Y99" s="21"/>
      <c r="Z99" s="21"/>
      <c r="AA99" s="24"/>
      <c r="AB99" s="24"/>
      <c r="AC99" s="24"/>
      <c r="AD99" s="25"/>
    </row>
    <row r="100" spans="1:30" x14ac:dyDescent="0.25">
      <c r="A100" s="26"/>
      <c r="B100" s="19"/>
      <c r="C100" s="20"/>
      <c r="D100" s="21"/>
      <c r="E100" s="21"/>
      <c r="F100" s="21"/>
      <c r="G100" s="21"/>
      <c r="H100" s="21"/>
      <c r="I100" s="21"/>
      <c r="J100" s="21"/>
      <c r="K100" s="21"/>
      <c r="L100" s="22"/>
      <c r="M100" s="22"/>
      <c r="N100" s="21"/>
      <c r="O100" s="21" t="str">
        <f>IF(D100=1,1,IF(E100=1,2,IF(F100=1,3,IF(G100=1,4,""))))</f>
        <v/>
      </c>
      <c r="P100" s="21" t="str" cm="1">
        <f t="array" ref="P100">IFERROR(INDEX(Tabelle1[Spalte524],MATCH(1,(Tabelle1[Spalte1]=Tabelle1[[#This Row],[Spalte1]])*(Tabelle1[Spalte51]=Tabelle1[[#This Row],[Spalte50]]-1),0)),"")</f>
        <v/>
      </c>
      <c r="Q100" s="21" t="str">
        <f>IF(P100&lt;&gt;"",O100-P100,"")</f>
        <v/>
      </c>
      <c r="R100" s="99">
        <f>DAYS360(Tabelle1[[#This Row],[Spalte50]],Tabelle1[[#This Row],[Spalte51]])/30</f>
        <v>0</v>
      </c>
      <c r="S100" s="23"/>
      <c r="T100" s="23"/>
      <c r="U100" s="23"/>
      <c r="V100" s="24"/>
      <c r="W100" s="21"/>
      <c r="X100" s="21"/>
      <c r="Y100" s="21"/>
      <c r="Z100" s="21"/>
      <c r="AA100" s="24"/>
      <c r="AB100" s="24"/>
      <c r="AC100" s="24"/>
      <c r="AD100" s="25"/>
    </row>
    <row r="101" spans="1:30" x14ac:dyDescent="0.25">
      <c r="A101" s="26"/>
      <c r="B101" s="19"/>
      <c r="C101" s="20"/>
      <c r="D101" s="21"/>
      <c r="E101" s="21"/>
      <c r="F101" s="21"/>
      <c r="G101" s="21"/>
      <c r="H101" s="21"/>
      <c r="I101" s="21"/>
      <c r="J101" s="21"/>
      <c r="K101" s="21"/>
      <c r="L101" s="22"/>
      <c r="M101" s="22"/>
      <c r="N101" s="21"/>
      <c r="O101" s="21" t="str">
        <f>IF(D101=1,1,IF(E101=1,2,IF(F101=1,3,IF(G101=1,4,""))))</f>
        <v/>
      </c>
      <c r="P101" s="21" t="str" cm="1">
        <f t="array" ref="P101">IFERROR(INDEX(Tabelle1[Spalte524],MATCH(1,(Tabelle1[Spalte1]=Tabelle1[[#This Row],[Spalte1]])*(Tabelle1[Spalte51]=Tabelle1[[#This Row],[Spalte50]]-1),0)),"")</f>
        <v/>
      </c>
      <c r="Q101" s="21" t="str">
        <f>IF(P101&lt;&gt;"",O101-P101,"")</f>
        <v/>
      </c>
      <c r="R101" s="99">
        <f>DAYS360(Tabelle1[[#This Row],[Spalte50]],Tabelle1[[#This Row],[Spalte51]])/30</f>
        <v>0</v>
      </c>
      <c r="S101" s="23"/>
      <c r="T101" s="23"/>
      <c r="U101" s="23"/>
      <c r="V101" s="24"/>
      <c r="W101" s="21"/>
      <c r="X101" s="21"/>
      <c r="Y101" s="21"/>
      <c r="Z101" s="21"/>
      <c r="AA101" s="24"/>
      <c r="AB101" s="24"/>
      <c r="AC101" s="24"/>
      <c r="AD101" s="25"/>
    </row>
    <row r="102" spans="1:30" x14ac:dyDescent="0.25">
      <c r="A102" s="26"/>
      <c r="B102" s="19"/>
      <c r="C102" s="20"/>
      <c r="D102" s="21"/>
      <c r="E102" s="21"/>
      <c r="F102" s="21"/>
      <c r="G102" s="21"/>
      <c r="H102" s="21"/>
      <c r="I102" s="21"/>
      <c r="J102" s="21"/>
      <c r="K102" s="21"/>
      <c r="L102" s="22"/>
      <c r="M102" s="22"/>
      <c r="N102" s="21"/>
      <c r="O102" s="21" t="str">
        <f>IF(D102=1,1,IF(E102=1,2,IF(F102=1,3,IF(G102=1,4,""))))</f>
        <v/>
      </c>
      <c r="P102" s="21" t="str" cm="1">
        <f t="array" ref="P102">IFERROR(INDEX(Tabelle1[Spalte524],MATCH(1,(Tabelle1[Spalte1]=Tabelle1[[#This Row],[Spalte1]])*(Tabelle1[Spalte51]=Tabelle1[[#This Row],[Spalte50]]-1),0)),"")</f>
        <v/>
      </c>
      <c r="Q102" s="21" t="str">
        <f>IF(P102&lt;&gt;"",O102-P102,"")</f>
        <v/>
      </c>
      <c r="R102" s="99">
        <f>DAYS360(Tabelle1[[#This Row],[Spalte50]],Tabelle1[[#This Row],[Spalte51]])/30</f>
        <v>0</v>
      </c>
      <c r="S102" s="23"/>
      <c r="T102" s="23"/>
      <c r="U102" s="23"/>
      <c r="V102" s="24"/>
      <c r="W102" s="21"/>
      <c r="X102" s="21"/>
      <c r="Y102" s="21"/>
      <c r="Z102" s="21"/>
      <c r="AA102" s="24"/>
      <c r="AB102" s="24"/>
      <c r="AC102" s="24"/>
      <c r="AD102" s="25"/>
    </row>
    <row r="103" spans="1:30" x14ac:dyDescent="0.25">
      <c r="A103" s="26"/>
      <c r="B103" s="19"/>
      <c r="C103" s="20"/>
      <c r="D103" s="21"/>
      <c r="E103" s="21"/>
      <c r="F103" s="21"/>
      <c r="G103" s="21"/>
      <c r="H103" s="21"/>
      <c r="I103" s="21"/>
      <c r="J103" s="21"/>
      <c r="K103" s="21"/>
      <c r="L103" s="22"/>
      <c r="M103" s="22"/>
      <c r="N103" s="21"/>
      <c r="O103" s="21" t="str">
        <f>IF(D103=1,1,IF(E103=1,2,IF(F103=1,3,IF(G103=1,4,""))))</f>
        <v/>
      </c>
      <c r="P103" s="21" t="str" cm="1">
        <f t="array" ref="P103">IFERROR(INDEX(Tabelle1[Spalte524],MATCH(1,(Tabelle1[Spalte1]=Tabelle1[[#This Row],[Spalte1]])*(Tabelle1[Spalte51]=Tabelle1[[#This Row],[Spalte50]]-1),0)),"")</f>
        <v/>
      </c>
      <c r="Q103" s="21" t="str">
        <f>IF(P103&lt;&gt;"",O103-P103,"")</f>
        <v/>
      </c>
      <c r="R103" s="99">
        <f>DAYS360(Tabelle1[[#This Row],[Spalte50]],Tabelle1[[#This Row],[Spalte51]])/30</f>
        <v>0</v>
      </c>
      <c r="S103" s="23"/>
      <c r="T103" s="23"/>
      <c r="U103" s="23"/>
      <c r="V103" s="24"/>
      <c r="W103" s="21"/>
      <c r="X103" s="21"/>
      <c r="Y103" s="21"/>
      <c r="Z103" s="21"/>
      <c r="AA103" s="24"/>
      <c r="AB103" s="24"/>
      <c r="AC103" s="24"/>
      <c r="AD103" s="25"/>
    </row>
    <row r="104" spans="1:30" x14ac:dyDescent="0.25">
      <c r="A104" s="26"/>
      <c r="B104" s="19"/>
      <c r="C104" s="20"/>
      <c r="D104" s="21"/>
      <c r="E104" s="21"/>
      <c r="F104" s="21"/>
      <c r="G104" s="21"/>
      <c r="H104" s="21"/>
      <c r="I104" s="21"/>
      <c r="J104" s="21"/>
      <c r="K104" s="21"/>
      <c r="L104" s="22"/>
      <c r="M104" s="22"/>
      <c r="N104" s="21"/>
      <c r="O104" s="21" t="str">
        <f>IF(D104=1,1,IF(E104=1,2,IF(F104=1,3,IF(G104=1,4,""))))</f>
        <v/>
      </c>
      <c r="P104" s="21" t="str" cm="1">
        <f t="array" ref="P104">IFERROR(INDEX(Tabelle1[Spalte524],MATCH(1,(Tabelle1[Spalte1]=Tabelle1[[#This Row],[Spalte1]])*(Tabelle1[Spalte51]=Tabelle1[[#This Row],[Spalte50]]-1),0)),"")</f>
        <v/>
      </c>
      <c r="Q104" s="21" t="str">
        <f>IF(P104&lt;&gt;"",O104-P104,"")</f>
        <v/>
      </c>
      <c r="R104" s="99">
        <f>DAYS360(Tabelle1[[#This Row],[Spalte50]],Tabelle1[[#This Row],[Spalte51]])/30</f>
        <v>0</v>
      </c>
      <c r="S104" s="23"/>
      <c r="T104" s="23"/>
      <c r="U104" s="23"/>
      <c r="V104" s="24"/>
      <c r="W104" s="21"/>
      <c r="X104" s="21"/>
      <c r="Y104" s="21"/>
      <c r="Z104" s="21"/>
      <c r="AA104" s="24"/>
      <c r="AB104" s="24"/>
      <c r="AC104" s="24"/>
      <c r="AD104" s="25"/>
    </row>
    <row r="105" spans="1:30" x14ac:dyDescent="0.25">
      <c r="A105" s="26"/>
      <c r="B105" s="19"/>
      <c r="C105" s="20"/>
      <c r="D105" s="21"/>
      <c r="E105" s="21"/>
      <c r="F105" s="21"/>
      <c r="G105" s="21"/>
      <c r="H105" s="21"/>
      <c r="I105" s="21"/>
      <c r="J105" s="21"/>
      <c r="K105" s="21"/>
      <c r="L105" s="22"/>
      <c r="M105" s="22"/>
      <c r="N105" s="21"/>
      <c r="O105" s="21" t="str">
        <f>IF(D105=1,1,IF(E105=1,2,IF(F105=1,3,IF(G105=1,4,""))))</f>
        <v/>
      </c>
      <c r="P105" s="21" t="str" cm="1">
        <f t="array" ref="P105">IFERROR(INDEX(Tabelle1[Spalte524],MATCH(1,(Tabelle1[Spalte1]=Tabelle1[[#This Row],[Spalte1]])*(Tabelle1[Spalte51]=Tabelle1[[#This Row],[Spalte50]]-1),0)),"")</f>
        <v/>
      </c>
      <c r="Q105" s="21" t="str">
        <f>IF(P105&lt;&gt;"",O105-P105,"")</f>
        <v/>
      </c>
      <c r="R105" s="99">
        <f>DAYS360(Tabelle1[[#This Row],[Spalte50]],Tabelle1[[#This Row],[Spalte51]])/30</f>
        <v>0</v>
      </c>
      <c r="S105" s="23"/>
      <c r="T105" s="23"/>
      <c r="U105" s="23"/>
      <c r="V105" s="24"/>
      <c r="W105" s="21"/>
      <c r="X105" s="21"/>
      <c r="Y105" s="21"/>
      <c r="Z105" s="21"/>
      <c r="AA105" s="24"/>
      <c r="AB105" s="24"/>
      <c r="AC105" s="24"/>
      <c r="AD105" s="25"/>
    </row>
    <row r="106" spans="1:30" x14ac:dyDescent="0.25">
      <c r="A106" s="26"/>
      <c r="B106" s="19"/>
      <c r="C106" s="20"/>
      <c r="D106" s="21"/>
      <c r="E106" s="21"/>
      <c r="F106" s="21"/>
      <c r="G106" s="21"/>
      <c r="H106" s="21"/>
      <c r="I106" s="21"/>
      <c r="J106" s="21"/>
      <c r="K106" s="21"/>
      <c r="L106" s="22"/>
      <c r="M106" s="22"/>
      <c r="N106" s="21"/>
      <c r="O106" s="21" t="str">
        <f>IF(D106=1,1,IF(E106=1,2,IF(F106=1,3,IF(G106=1,4,""))))</f>
        <v/>
      </c>
      <c r="P106" s="21" t="str" cm="1">
        <f t="array" ref="P106">IFERROR(INDEX(Tabelle1[Spalte524],MATCH(1,(Tabelle1[Spalte1]=Tabelle1[[#This Row],[Spalte1]])*(Tabelle1[Spalte51]=Tabelle1[[#This Row],[Spalte50]]-1),0)),"")</f>
        <v/>
      </c>
      <c r="Q106" s="21" t="str">
        <f>IF(P106&lt;&gt;"",O106-P106,"")</f>
        <v/>
      </c>
      <c r="R106" s="99">
        <f>DAYS360(Tabelle1[[#This Row],[Spalte50]],Tabelle1[[#This Row],[Spalte51]])/30</f>
        <v>0</v>
      </c>
      <c r="S106" s="23"/>
      <c r="T106" s="23"/>
      <c r="U106" s="23"/>
      <c r="V106" s="24"/>
      <c r="W106" s="21"/>
      <c r="X106" s="21"/>
      <c r="Y106" s="21"/>
      <c r="Z106" s="21"/>
      <c r="AA106" s="24"/>
      <c r="AB106" s="24"/>
      <c r="AC106" s="24"/>
      <c r="AD106" s="25"/>
    </row>
    <row r="107" spans="1:30" x14ac:dyDescent="0.25">
      <c r="A107" s="26"/>
      <c r="B107" s="19"/>
      <c r="C107" s="20"/>
      <c r="D107" s="21"/>
      <c r="E107" s="21"/>
      <c r="F107" s="21"/>
      <c r="G107" s="21"/>
      <c r="H107" s="21"/>
      <c r="I107" s="21"/>
      <c r="J107" s="21"/>
      <c r="K107" s="21"/>
      <c r="L107" s="22"/>
      <c r="M107" s="22"/>
      <c r="N107" s="21"/>
      <c r="O107" s="21" t="str">
        <f>IF(D107=1,1,IF(E107=1,2,IF(F107=1,3,IF(G107=1,4,""))))</f>
        <v/>
      </c>
      <c r="P107" s="21" t="str" cm="1">
        <f t="array" ref="P107">IFERROR(INDEX(Tabelle1[Spalte524],MATCH(1,(Tabelle1[Spalte1]=Tabelle1[[#This Row],[Spalte1]])*(Tabelle1[Spalte51]=Tabelle1[[#This Row],[Spalte50]]-1),0)),"")</f>
        <v/>
      </c>
      <c r="Q107" s="21" t="str">
        <f>IF(P107&lt;&gt;"",O107-P107,"")</f>
        <v/>
      </c>
      <c r="R107" s="99">
        <f>DAYS360(Tabelle1[[#This Row],[Spalte50]],Tabelle1[[#This Row],[Spalte51]])/30</f>
        <v>0</v>
      </c>
      <c r="S107" s="23"/>
      <c r="T107" s="23"/>
      <c r="U107" s="23"/>
      <c r="V107" s="24"/>
      <c r="W107" s="21"/>
      <c r="X107" s="21"/>
      <c r="Y107" s="21"/>
      <c r="Z107" s="21"/>
      <c r="AA107" s="24"/>
      <c r="AB107" s="24"/>
      <c r="AC107" s="24"/>
      <c r="AD107" s="25"/>
    </row>
    <row r="108" spans="1:30" x14ac:dyDescent="0.25">
      <c r="A108" s="26"/>
      <c r="B108" s="19"/>
      <c r="C108" s="20"/>
      <c r="D108" s="21"/>
      <c r="E108" s="21"/>
      <c r="F108" s="21"/>
      <c r="G108" s="21"/>
      <c r="H108" s="21"/>
      <c r="I108" s="21"/>
      <c r="J108" s="21"/>
      <c r="K108" s="21"/>
      <c r="L108" s="22"/>
      <c r="M108" s="22"/>
      <c r="N108" s="21"/>
      <c r="O108" s="21" t="str">
        <f>IF(D108=1,1,IF(E108=1,2,IF(F108=1,3,IF(G108=1,4,""))))</f>
        <v/>
      </c>
      <c r="P108" s="21" t="str" cm="1">
        <f t="array" ref="P108">IFERROR(INDEX(Tabelle1[Spalte524],MATCH(1,(Tabelle1[Spalte1]=Tabelle1[[#This Row],[Spalte1]])*(Tabelle1[Spalte51]=Tabelle1[[#This Row],[Spalte50]]-1),0)),"")</f>
        <v/>
      </c>
      <c r="Q108" s="21" t="str">
        <f>IF(P108&lt;&gt;"",O108-P108,"")</f>
        <v/>
      </c>
      <c r="R108" s="99">
        <f>DAYS360(Tabelle1[[#This Row],[Spalte50]],Tabelle1[[#This Row],[Spalte51]])/30</f>
        <v>0</v>
      </c>
      <c r="S108" s="23"/>
      <c r="T108" s="23"/>
      <c r="U108" s="23"/>
      <c r="V108" s="24"/>
      <c r="W108" s="21"/>
      <c r="X108" s="21"/>
      <c r="Y108" s="21"/>
      <c r="Z108" s="21"/>
      <c r="AA108" s="24"/>
      <c r="AB108" s="24"/>
      <c r="AC108" s="24"/>
      <c r="AD108" s="25"/>
    </row>
    <row r="109" spans="1:30" x14ac:dyDescent="0.25">
      <c r="A109" s="26"/>
      <c r="B109" s="19"/>
      <c r="C109" s="20"/>
      <c r="D109" s="21"/>
      <c r="E109" s="21"/>
      <c r="F109" s="21"/>
      <c r="G109" s="21"/>
      <c r="H109" s="21"/>
      <c r="I109" s="21"/>
      <c r="J109" s="21"/>
      <c r="K109" s="21"/>
      <c r="L109" s="22"/>
      <c r="M109" s="22"/>
      <c r="N109" s="21"/>
      <c r="O109" s="21" t="str">
        <f>IF(D109=1,1,IF(E109=1,2,IF(F109=1,3,IF(G109=1,4,""))))</f>
        <v/>
      </c>
      <c r="P109" s="21" t="str" cm="1">
        <f t="array" ref="P109">IFERROR(INDEX(Tabelle1[Spalte524],MATCH(1,(Tabelle1[Spalte1]=Tabelle1[[#This Row],[Spalte1]])*(Tabelle1[Spalte51]=Tabelle1[[#This Row],[Spalte50]]-1),0)),"")</f>
        <v/>
      </c>
      <c r="Q109" s="21" t="str">
        <f>IF(P109&lt;&gt;"",O109-P109,"")</f>
        <v/>
      </c>
      <c r="R109" s="99">
        <f>DAYS360(Tabelle1[[#This Row],[Spalte50]],Tabelle1[[#This Row],[Spalte51]])/30</f>
        <v>0</v>
      </c>
      <c r="S109" s="23"/>
      <c r="T109" s="23"/>
      <c r="U109" s="23"/>
      <c r="V109" s="24"/>
      <c r="W109" s="21"/>
      <c r="X109" s="21"/>
      <c r="Y109" s="21"/>
      <c r="Z109" s="21"/>
      <c r="AA109" s="24"/>
      <c r="AB109" s="24"/>
      <c r="AC109" s="24"/>
      <c r="AD109" s="25"/>
    </row>
    <row r="110" spans="1:30" x14ac:dyDescent="0.25">
      <c r="A110" s="26"/>
      <c r="B110" s="19"/>
      <c r="C110" s="20"/>
      <c r="D110" s="21"/>
      <c r="E110" s="21"/>
      <c r="F110" s="21"/>
      <c r="G110" s="21"/>
      <c r="H110" s="21"/>
      <c r="I110" s="21"/>
      <c r="J110" s="21"/>
      <c r="K110" s="21"/>
      <c r="L110" s="22"/>
      <c r="M110" s="22"/>
      <c r="N110" s="21"/>
      <c r="O110" s="21" t="str">
        <f>IF(D110=1,1,IF(E110=1,2,IF(F110=1,3,IF(G110=1,4,""))))</f>
        <v/>
      </c>
      <c r="P110" s="21" t="str" cm="1">
        <f t="array" ref="P110">IFERROR(INDEX(Tabelle1[Spalte524],MATCH(1,(Tabelle1[Spalte1]=Tabelle1[[#This Row],[Spalte1]])*(Tabelle1[Spalte51]=Tabelle1[[#This Row],[Spalte50]]-1),0)),"")</f>
        <v/>
      </c>
      <c r="Q110" s="21" t="str">
        <f>IF(P110&lt;&gt;"",O110-P110,"")</f>
        <v/>
      </c>
      <c r="R110" s="99">
        <f>DAYS360(Tabelle1[[#This Row],[Spalte50]],Tabelle1[[#This Row],[Spalte51]])/30</f>
        <v>0</v>
      </c>
      <c r="S110" s="23"/>
      <c r="T110" s="23"/>
      <c r="U110" s="23"/>
      <c r="V110" s="24"/>
      <c r="W110" s="21"/>
      <c r="X110" s="21"/>
      <c r="Y110" s="21"/>
      <c r="Z110" s="21"/>
      <c r="AA110" s="24"/>
      <c r="AB110" s="24"/>
      <c r="AC110" s="24"/>
      <c r="AD110" s="25"/>
    </row>
    <row r="111" spans="1:30" x14ac:dyDescent="0.25">
      <c r="A111" s="26"/>
      <c r="B111" s="19"/>
      <c r="C111" s="20"/>
      <c r="D111" s="21"/>
      <c r="E111" s="21"/>
      <c r="F111" s="21"/>
      <c r="G111" s="21"/>
      <c r="H111" s="21"/>
      <c r="I111" s="21"/>
      <c r="J111" s="21"/>
      <c r="K111" s="21"/>
      <c r="L111" s="22"/>
      <c r="M111" s="22"/>
      <c r="N111" s="21"/>
      <c r="O111" s="21" t="str">
        <f>IF(D111=1,1,IF(E111=1,2,IF(F111=1,3,IF(G111=1,4,""))))</f>
        <v/>
      </c>
      <c r="P111" s="21" t="str" cm="1">
        <f t="array" ref="P111">IFERROR(INDEX(Tabelle1[Spalte524],MATCH(1,(Tabelle1[Spalte1]=Tabelle1[[#This Row],[Spalte1]])*(Tabelle1[Spalte51]=Tabelle1[[#This Row],[Spalte50]]-1),0)),"")</f>
        <v/>
      </c>
      <c r="Q111" s="21" t="str">
        <f>IF(P111&lt;&gt;"",O111-P111,"")</f>
        <v/>
      </c>
      <c r="R111" s="99">
        <f>DAYS360(Tabelle1[[#This Row],[Spalte50]],Tabelle1[[#This Row],[Spalte51]])/30</f>
        <v>0</v>
      </c>
      <c r="S111" s="23"/>
      <c r="T111" s="23"/>
      <c r="U111" s="23"/>
      <c r="V111" s="24"/>
      <c r="W111" s="21"/>
      <c r="X111" s="21"/>
      <c r="Y111" s="21"/>
      <c r="Z111" s="21"/>
      <c r="AA111" s="24"/>
      <c r="AB111" s="24"/>
      <c r="AC111" s="24"/>
      <c r="AD111" s="25"/>
    </row>
    <row r="112" spans="1:30" x14ac:dyDescent="0.25">
      <c r="A112" s="26"/>
      <c r="B112" s="19"/>
      <c r="C112" s="20"/>
      <c r="D112" s="21"/>
      <c r="E112" s="21"/>
      <c r="F112" s="21"/>
      <c r="G112" s="21"/>
      <c r="H112" s="21"/>
      <c r="I112" s="21"/>
      <c r="J112" s="21"/>
      <c r="K112" s="21"/>
      <c r="L112" s="22"/>
      <c r="M112" s="22"/>
      <c r="N112" s="21"/>
      <c r="O112" s="21" t="str">
        <f>IF(D112=1,1,IF(E112=1,2,IF(F112=1,3,IF(G112=1,4,""))))</f>
        <v/>
      </c>
      <c r="P112" s="21" t="str" cm="1">
        <f t="array" ref="P112">IFERROR(INDEX(Tabelle1[Spalte524],MATCH(1,(Tabelle1[Spalte1]=Tabelle1[[#This Row],[Spalte1]])*(Tabelle1[Spalte51]=Tabelle1[[#This Row],[Spalte50]]-1),0)),"")</f>
        <v/>
      </c>
      <c r="Q112" s="21" t="str">
        <f>IF(P112&lt;&gt;"",O112-P112,"")</f>
        <v/>
      </c>
      <c r="R112" s="99">
        <f>DAYS360(Tabelle1[[#This Row],[Spalte50]],Tabelle1[[#This Row],[Spalte51]])/30</f>
        <v>0</v>
      </c>
      <c r="S112" s="23"/>
      <c r="T112" s="23"/>
      <c r="U112" s="23"/>
      <c r="V112" s="24"/>
      <c r="W112" s="21"/>
      <c r="X112" s="21"/>
      <c r="Y112" s="21"/>
      <c r="Z112" s="21"/>
      <c r="AA112" s="24"/>
      <c r="AB112" s="24"/>
      <c r="AC112" s="24"/>
      <c r="AD112" s="25"/>
    </row>
    <row r="113" spans="1:30" x14ac:dyDescent="0.25">
      <c r="A113" s="26"/>
      <c r="B113" s="19"/>
      <c r="C113" s="20"/>
      <c r="D113" s="21"/>
      <c r="E113" s="21"/>
      <c r="F113" s="21"/>
      <c r="G113" s="21"/>
      <c r="H113" s="21"/>
      <c r="I113" s="21"/>
      <c r="J113" s="21"/>
      <c r="K113" s="21"/>
      <c r="L113" s="22"/>
      <c r="M113" s="22"/>
      <c r="N113" s="21"/>
      <c r="O113" s="21" t="str">
        <f>IF(D113=1,1,IF(E113=1,2,IF(F113=1,3,IF(G113=1,4,""))))</f>
        <v/>
      </c>
      <c r="P113" s="21" t="str" cm="1">
        <f t="array" ref="P113">IFERROR(INDEX(Tabelle1[Spalte524],MATCH(1,(Tabelle1[Spalte1]=Tabelle1[[#This Row],[Spalte1]])*(Tabelle1[Spalte51]=Tabelle1[[#This Row],[Spalte50]]-1),0)),"")</f>
        <v/>
      </c>
      <c r="Q113" s="21" t="str">
        <f>IF(P113&lt;&gt;"",O113-P113,"")</f>
        <v/>
      </c>
      <c r="R113" s="99">
        <f>DAYS360(Tabelle1[[#This Row],[Spalte50]],Tabelle1[[#This Row],[Spalte51]])/30</f>
        <v>0</v>
      </c>
      <c r="S113" s="23"/>
      <c r="T113" s="23"/>
      <c r="U113" s="23"/>
      <c r="V113" s="24"/>
      <c r="W113" s="21"/>
      <c r="X113" s="21"/>
      <c r="Y113" s="21"/>
      <c r="Z113" s="21"/>
      <c r="AA113" s="24"/>
      <c r="AB113" s="24"/>
      <c r="AC113" s="24"/>
      <c r="AD113" s="25"/>
    </row>
    <row r="114" spans="1:30" x14ac:dyDescent="0.25">
      <c r="A114" s="26"/>
      <c r="B114" s="19"/>
      <c r="C114" s="20"/>
      <c r="D114" s="21"/>
      <c r="E114" s="21"/>
      <c r="F114" s="21"/>
      <c r="G114" s="21"/>
      <c r="H114" s="21"/>
      <c r="I114" s="21"/>
      <c r="J114" s="21"/>
      <c r="K114" s="21"/>
      <c r="L114" s="22"/>
      <c r="M114" s="22"/>
      <c r="N114" s="21"/>
      <c r="O114" s="21" t="str">
        <f>IF(D114=1,1,IF(E114=1,2,IF(F114=1,3,IF(G114=1,4,""))))</f>
        <v/>
      </c>
      <c r="P114" s="21" t="str" cm="1">
        <f t="array" ref="P114">IFERROR(INDEX(Tabelle1[Spalte524],MATCH(1,(Tabelle1[Spalte1]=Tabelle1[[#This Row],[Spalte1]])*(Tabelle1[Spalte51]=Tabelle1[[#This Row],[Spalte50]]-1),0)),"")</f>
        <v/>
      </c>
      <c r="Q114" s="21" t="str">
        <f>IF(P114&lt;&gt;"",O114-P114,"")</f>
        <v/>
      </c>
      <c r="R114" s="99">
        <f>DAYS360(Tabelle1[[#This Row],[Spalte50]],Tabelle1[[#This Row],[Spalte51]])/30</f>
        <v>0</v>
      </c>
      <c r="S114" s="23"/>
      <c r="T114" s="23"/>
      <c r="U114" s="23"/>
      <c r="V114" s="24"/>
      <c r="W114" s="21"/>
      <c r="X114" s="21"/>
      <c r="Y114" s="21"/>
      <c r="Z114" s="21"/>
      <c r="AA114" s="24"/>
      <c r="AB114" s="24"/>
      <c r="AC114" s="24"/>
      <c r="AD114" s="25"/>
    </row>
    <row r="115" spans="1:30" x14ac:dyDescent="0.25">
      <c r="A115" s="26"/>
      <c r="B115" s="19"/>
      <c r="C115" s="20"/>
      <c r="D115" s="21"/>
      <c r="E115" s="21"/>
      <c r="F115" s="21"/>
      <c r="G115" s="21"/>
      <c r="H115" s="21"/>
      <c r="I115" s="21"/>
      <c r="J115" s="21"/>
      <c r="K115" s="21"/>
      <c r="L115" s="22"/>
      <c r="M115" s="22"/>
      <c r="N115" s="21"/>
      <c r="O115" s="21" t="str">
        <f>IF(D115=1,1,IF(E115=1,2,IF(F115=1,3,IF(G115=1,4,""))))</f>
        <v/>
      </c>
      <c r="P115" s="21" t="str" cm="1">
        <f t="array" ref="P115">IFERROR(INDEX(Tabelle1[Spalte524],MATCH(1,(Tabelle1[Spalte1]=Tabelle1[[#This Row],[Spalte1]])*(Tabelle1[Spalte51]=Tabelle1[[#This Row],[Spalte50]]-1),0)),"")</f>
        <v/>
      </c>
      <c r="Q115" s="21" t="str">
        <f>IF(P115&lt;&gt;"",O115-P115,"")</f>
        <v/>
      </c>
      <c r="R115" s="99">
        <f>DAYS360(Tabelle1[[#This Row],[Spalte50]],Tabelle1[[#This Row],[Spalte51]])/30</f>
        <v>0</v>
      </c>
      <c r="S115" s="23"/>
      <c r="T115" s="23"/>
      <c r="U115" s="23"/>
      <c r="V115" s="24"/>
      <c r="W115" s="21"/>
      <c r="X115" s="21"/>
      <c r="Y115" s="21"/>
      <c r="Z115" s="21"/>
      <c r="AA115" s="24"/>
      <c r="AB115" s="24"/>
      <c r="AC115" s="24"/>
      <c r="AD115" s="25"/>
    </row>
    <row r="116" spans="1:30" x14ac:dyDescent="0.25">
      <c r="A116" s="26"/>
      <c r="B116" s="19"/>
      <c r="C116" s="20"/>
      <c r="D116" s="21"/>
      <c r="E116" s="21"/>
      <c r="F116" s="21"/>
      <c r="G116" s="21"/>
      <c r="H116" s="21"/>
      <c r="I116" s="21"/>
      <c r="J116" s="21"/>
      <c r="K116" s="21"/>
      <c r="L116" s="22"/>
      <c r="M116" s="22"/>
      <c r="N116" s="21"/>
      <c r="O116" s="21" t="str">
        <f>IF(D116=1,1,IF(E116=1,2,IF(F116=1,3,IF(G116=1,4,""))))</f>
        <v/>
      </c>
      <c r="P116" s="21" t="str" cm="1">
        <f t="array" ref="P116">IFERROR(INDEX(Tabelle1[Spalte524],MATCH(1,(Tabelle1[Spalte1]=Tabelle1[[#This Row],[Spalte1]])*(Tabelle1[Spalte51]=Tabelle1[[#This Row],[Spalte50]]-1),0)),"")</f>
        <v/>
      </c>
      <c r="Q116" s="21" t="str">
        <f>IF(P116&lt;&gt;"",O116-P116,"")</f>
        <v/>
      </c>
      <c r="R116" s="99">
        <f>DAYS360(Tabelle1[[#This Row],[Spalte50]],Tabelle1[[#This Row],[Spalte51]])/30</f>
        <v>0</v>
      </c>
      <c r="S116" s="23"/>
      <c r="T116" s="23"/>
      <c r="U116" s="23"/>
      <c r="V116" s="24"/>
      <c r="W116" s="21"/>
      <c r="X116" s="21"/>
      <c r="Y116" s="21"/>
      <c r="Z116" s="21"/>
      <c r="AA116" s="24"/>
      <c r="AB116" s="24"/>
      <c r="AC116" s="24"/>
      <c r="AD116" s="25"/>
    </row>
    <row r="117" spans="1:30" x14ac:dyDescent="0.25">
      <c r="A117" s="26"/>
      <c r="B117" s="19"/>
      <c r="C117" s="20"/>
      <c r="D117" s="21"/>
      <c r="E117" s="21"/>
      <c r="F117" s="21"/>
      <c r="G117" s="21"/>
      <c r="H117" s="21"/>
      <c r="I117" s="21"/>
      <c r="J117" s="21"/>
      <c r="K117" s="21"/>
      <c r="L117" s="22"/>
      <c r="M117" s="22"/>
      <c r="N117" s="21"/>
      <c r="O117" s="21" t="str">
        <f>IF(D117=1,1,IF(E117=1,2,IF(F117=1,3,IF(G117=1,4,""))))</f>
        <v/>
      </c>
      <c r="P117" s="21" t="str" cm="1">
        <f t="array" ref="P117">IFERROR(INDEX(Tabelle1[Spalte524],MATCH(1,(Tabelle1[Spalte1]=Tabelle1[[#This Row],[Spalte1]])*(Tabelle1[Spalte51]=Tabelle1[[#This Row],[Spalte50]]-1),0)),"")</f>
        <v/>
      </c>
      <c r="Q117" s="21" t="str">
        <f>IF(P117&lt;&gt;"",O117-P117,"")</f>
        <v/>
      </c>
      <c r="R117" s="99">
        <f>DAYS360(Tabelle1[[#This Row],[Spalte50]],Tabelle1[[#This Row],[Spalte51]])/30</f>
        <v>0</v>
      </c>
      <c r="S117" s="23"/>
      <c r="T117" s="23"/>
      <c r="U117" s="23"/>
      <c r="V117" s="24"/>
      <c r="W117" s="21"/>
      <c r="X117" s="21"/>
      <c r="Y117" s="21"/>
      <c r="Z117" s="21"/>
      <c r="AA117" s="24"/>
      <c r="AB117" s="24"/>
      <c r="AC117" s="24"/>
      <c r="AD117" s="25"/>
    </row>
    <row r="118" spans="1:30" x14ac:dyDescent="0.25">
      <c r="A118" s="26"/>
      <c r="B118" s="19"/>
      <c r="C118" s="20"/>
      <c r="D118" s="21"/>
      <c r="E118" s="21"/>
      <c r="F118" s="21"/>
      <c r="G118" s="21"/>
      <c r="H118" s="21"/>
      <c r="I118" s="21"/>
      <c r="J118" s="21"/>
      <c r="K118" s="21"/>
      <c r="L118" s="22"/>
      <c r="M118" s="22"/>
      <c r="N118" s="21"/>
      <c r="O118" s="21" t="str">
        <f>IF(D118=1,1,IF(E118=1,2,IF(F118=1,3,IF(G118=1,4,""))))</f>
        <v/>
      </c>
      <c r="P118" s="21" t="str" cm="1">
        <f t="array" ref="P118">IFERROR(INDEX(Tabelle1[Spalte524],MATCH(1,(Tabelle1[Spalte1]=Tabelle1[[#This Row],[Spalte1]])*(Tabelle1[Spalte51]=Tabelle1[[#This Row],[Spalte50]]-1),0)),"")</f>
        <v/>
      </c>
      <c r="Q118" s="21" t="str">
        <f>IF(P118&lt;&gt;"",O118-P118,"")</f>
        <v/>
      </c>
      <c r="R118" s="99">
        <f>DAYS360(Tabelle1[[#This Row],[Spalte50]],Tabelle1[[#This Row],[Spalte51]])/30</f>
        <v>0</v>
      </c>
      <c r="S118" s="23"/>
      <c r="T118" s="23"/>
      <c r="U118" s="23"/>
      <c r="V118" s="24"/>
      <c r="W118" s="21"/>
      <c r="X118" s="21"/>
      <c r="Y118" s="21"/>
      <c r="Z118" s="21"/>
      <c r="AA118" s="24"/>
      <c r="AB118" s="24"/>
      <c r="AC118" s="24"/>
      <c r="AD118" s="25"/>
    </row>
    <row r="119" spans="1:30" x14ac:dyDescent="0.25">
      <c r="A119" s="26"/>
      <c r="B119" s="19"/>
      <c r="C119" s="20"/>
      <c r="D119" s="21"/>
      <c r="E119" s="21"/>
      <c r="F119" s="21"/>
      <c r="G119" s="21"/>
      <c r="H119" s="21"/>
      <c r="I119" s="21"/>
      <c r="J119" s="21"/>
      <c r="K119" s="21"/>
      <c r="L119" s="22"/>
      <c r="M119" s="22"/>
      <c r="N119" s="21"/>
      <c r="O119" s="21" t="str">
        <f>IF(D119=1,1,IF(E119=1,2,IF(F119=1,3,IF(G119=1,4,""))))</f>
        <v/>
      </c>
      <c r="P119" s="21" t="str" cm="1">
        <f t="array" ref="P119">IFERROR(INDEX(Tabelle1[Spalte524],MATCH(1,(Tabelle1[Spalte1]=Tabelle1[[#This Row],[Spalte1]])*(Tabelle1[Spalte51]=Tabelle1[[#This Row],[Spalte50]]-1),0)),"")</f>
        <v/>
      </c>
      <c r="Q119" s="21" t="str">
        <f>IF(P119&lt;&gt;"",O119-P119,"")</f>
        <v/>
      </c>
      <c r="R119" s="99">
        <f>DAYS360(Tabelle1[[#This Row],[Spalte50]],Tabelle1[[#This Row],[Spalte51]])/30</f>
        <v>0</v>
      </c>
      <c r="S119" s="23"/>
      <c r="T119" s="23"/>
      <c r="U119" s="23"/>
      <c r="V119" s="24"/>
      <c r="W119" s="21"/>
      <c r="X119" s="21"/>
      <c r="Y119" s="21"/>
      <c r="Z119" s="21"/>
      <c r="AA119" s="24"/>
      <c r="AB119" s="24"/>
      <c r="AC119" s="24"/>
      <c r="AD119" s="25"/>
    </row>
    <row r="120" spans="1:30" x14ac:dyDescent="0.25">
      <c r="A120" s="26"/>
      <c r="B120" s="19"/>
      <c r="C120" s="20"/>
      <c r="D120" s="21"/>
      <c r="E120" s="21"/>
      <c r="F120" s="21"/>
      <c r="G120" s="21"/>
      <c r="H120" s="21"/>
      <c r="I120" s="21"/>
      <c r="J120" s="21"/>
      <c r="K120" s="21"/>
      <c r="L120" s="22"/>
      <c r="M120" s="22"/>
      <c r="N120" s="21"/>
      <c r="O120" s="21" t="str">
        <f>IF(D120=1,1,IF(E120=1,2,IF(F120=1,3,IF(G120=1,4,""))))</f>
        <v/>
      </c>
      <c r="P120" s="21" t="str" cm="1">
        <f t="array" ref="P120">IFERROR(INDEX(Tabelle1[Spalte524],MATCH(1,(Tabelle1[Spalte1]=Tabelle1[[#This Row],[Spalte1]])*(Tabelle1[Spalte51]=Tabelle1[[#This Row],[Spalte50]]-1),0)),"")</f>
        <v/>
      </c>
      <c r="Q120" s="21" t="str">
        <f>IF(P120&lt;&gt;"",O120-P120,"")</f>
        <v/>
      </c>
      <c r="R120" s="99">
        <f>DAYS360(Tabelle1[[#This Row],[Spalte50]],Tabelle1[[#This Row],[Spalte51]])/30</f>
        <v>0</v>
      </c>
      <c r="S120" s="23"/>
      <c r="T120" s="23"/>
      <c r="U120" s="23"/>
      <c r="V120" s="24"/>
      <c r="W120" s="21"/>
      <c r="X120" s="21"/>
      <c r="Y120" s="21"/>
      <c r="Z120" s="21"/>
      <c r="AA120" s="24"/>
      <c r="AB120" s="24"/>
      <c r="AC120" s="24"/>
      <c r="AD120" s="25"/>
    </row>
    <row r="121" spans="1:30" x14ac:dyDescent="0.25">
      <c r="A121" s="26"/>
      <c r="B121" s="19"/>
      <c r="C121" s="20"/>
      <c r="D121" s="21"/>
      <c r="E121" s="21"/>
      <c r="F121" s="21"/>
      <c r="G121" s="21"/>
      <c r="H121" s="21"/>
      <c r="I121" s="21"/>
      <c r="J121" s="21"/>
      <c r="K121" s="21"/>
      <c r="L121" s="22"/>
      <c r="M121" s="22"/>
      <c r="N121" s="21"/>
      <c r="O121" s="21" t="str">
        <f>IF(D121=1,1,IF(E121=1,2,IF(F121=1,3,IF(G121=1,4,""))))</f>
        <v/>
      </c>
      <c r="P121" s="21" t="str" cm="1">
        <f t="array" ref="P121">IFERROR(INDEX(Tabelle1[Spalte524],MATCH(1,(Tabelle1[Spalte1]=Tabelle1[[#This Row],[Spalte1]])*(Tabelle1[Spalte51]=Tabelle1[[#This Row],[Spalte50]]-1),0)),"")</f>
        <v/>
      </c>
      <c r="Q121" s="21" t="str">
        <f>IF(P121&lt;&gt;"",O121-P121,"")</f>
        <v/>
      </c>
      <c r="R121" s="99">
        <f>DAYS360(Tabelle1[[#This Row],[Spalte50]],Tabelle1[[#This Row],[Spalte51]])/30</f>
        <v>0</v>
      </c>
      <c r="S121" s="23"/>
      <c r="T121" s="23"/>
      <c r="U121" s="23"/>
      <c r="V121" s="24"/>
      <c r="W121" s="21"/>
      <c r="X121" s="21"/>
      <c r="Y121" s="21"/>
      <c r="Z121" s="21"/>
      <c r="AA121" s="24"/>
      <c r="AB121" s="24"/>
      <c r="AC121" s="24"/>
      <c r="AD121" s="25"/>
    </row>
    <row r="122" spans="1:30" x14ac:dyDescent="0.25">
      <c r="A122" s="26"/>
      <c r="B122" s="19"/>
      <c r="C122" s="20"/>
      <c r="D122" s="21"/>
      <c r="E122" s="21"/>
      <c r="F122" s="21"/>
      <c r="G122" s="21"/>
      <c r="H122" s="21"/>
      <c r="I122" s="21"/>
      <c r="J122" s="21"/>
      <c r="K122" s="21"/>
      <c r="L122" s="22"/>
      <c r="M122" s="22"/>
      <c r="N122" s="21"/>
      <c r="O122" s="21" t="str">
        <f>IF(D122=1,1,IF(E122=1,2,IF(F122=1,3,IF(G122=1,4,""))))</f>
        <v/>
      </c>
      <c r="P122" s="21" t="str" cm="1">
        <f t="array" ref="P122">IFERROR(INDEX(Tabelle1[Spalte524],MATCH(1,(Tabelle1[Spalte1]=Tabelle1[[#This Row],[Spalte1]])*(Tabelle1[Spalte51]=Tabelle1[[#This Row],[Spalte50]]-1),0)),"")</f>
        <v/>
      </c>
      <c r="Q122" s="21" t="str">
        <f>IF(P122&lt;&gt;"",O122-P122,"")</f>
        <v/>
      </c>
      <c r="R122" s="99">
        <f>DAYS360(Tabelle1[[#This Row],[Spalte50]],Tabelle1[[#This Row],[Spalte51]])/30</f>
        <v>0</v>
      </c>
      <c r="S122" s="23"/>
      <c r="T122" s="23"/>
      <c r="U122" s="23"/>
      <c r="V122" s="24"/>
      <c r="W122" s="21"/>
      <c r="X122" s="21"/>
      <c r="Y122" s="21"/>
      <c r="Z122" s="21"/>
      <c r="AA122" s="24"/>
      <c r="AB122" s="24"/>
      <c r="AC122" s="24"/>
      <c r="AD122" s="25"/>
    </row>
    <row r="123" spans="1:30" x14ac:dyDescent="0.25">
      <c r="A123" s="26"/>
      <c r="B123" s="19"/>
      <c r="C123" s="20"/>
      <c r="D123" s="21"/>
      <c r="E123" s="21"/>
      <c r="F123" s="21"/>
      <c r="G123" s="21"/>
      <c r="H123" s="21"/>
      <c r="I123" s="21"/>
      <c r="J123" s="21"/>
      <c r="K123" s="21"/>
      <c r="L123" s="22"/>
      <c r="M123" s="22"/>
      <c r="N123" s="21"/>
      <c r="O123" s="21" t="str">
        <f>IF(D123=1,1,IF(E123=1,2,IF(F123=1,3,IF(G123=1,4,""))))</f>
        <v/>
      </c>
      <c r="P123" s="21" t="str" cm="1">
        <f t="array" ref="P123">IFERROR(INDEX(Tabelle1[Spalte524],MATCH(1,(Tabelle1[Spalte1]=Tabelle1[[#This Row],[Spalte1]])*(Tabelle1[Spalte51]=Tabelle1[[#This Row],[Spalte50]]-1),0)),"")</f>
        <v/>
      </c>
      <c r="Q123" s="21" t="str">
        <f>IF(P123&lt;&gt;"",O123-P123,"")</f>
        <v/>
      </c>
      <c r="R123" s="99">
        <f>DAYS360(Tabelle1[[#This Row],[Spalte50]],Tabelle1[[#This Row],[Spalte51]])/30</f>
        <v>0</v>
      </c>
      <c r="S123" s="23"/>
      <c r="T123" s="23"/>
      <c r="U123" s="23"/>
      <c r="V123" s="24"/>
      <c r="W123" s="21"/>
      <c r="X123" s="21"/>
      <c r="Y123" s="21"/>
      <c r="Z123" s="21"/>
      <c r="AA123" s="24"/>
      <c r="AB123" s="24"/>
      <c r="AC123" s="24"/>
      <c r="AD123" s="25"/>
    </row>
    <row r="124" spans="1:30" x14ac:dyDescent="0.25">
      <c r="A124" s="26"/>
      <c r="B124" s="19"/>
      <c r="C124" s="20"/>
      <c r="D124" s="21"/>
      <c r="E124" s="21"/>
      <c r="F124" s="21"/>
      <c r="G124" s="21"/>
      <c r="H124" s="21"/>
      <c r="I124" s="21"/>
      <c r="J124" s="21"/>
      <c r="K124" s="21"/>
      <c r="L124" s="22"/>
      <c r="M124" s="22"/>
      <c r="N124" s="21"/>
      <c r="O124" s="21" t="str">
        <f>IF(D124=1,1,IF(E124=1,2,IF(F124=1,3,IF(G124=1,4,""))))</f>
        <v/>
      </c>
      <c r="P124" s="21" t="str" cm="1">
        <f t="array" ref="P124">IFERROR(INDEX(Tabelle1[Spalte524],MATCH(1,(Tabelle1[Spalte1]=Tabelle1[[#This Row],[Spalte1]])*(Tabelle1[Spalte51]=Tabelle1[[#This Row],[Spalte50]]-1),0)),"")</f>
        <v/>
      </c>
      <c r="Q124" s="21" t="str">
        <f>IF(P124&lt;&gt;"",O124-P124,"")</f>
        <v/>
      </c>
      <c r="R124" s="99">
        <f>DAYS360(Tabelle1[[#This Row],[Spalte50]],Tabelle1[[#This Row],[Spalte51]])/30</f>
        <v>0</v>
      </c>
      <c r="S124" s="23"/>
      <c r="T124" s="23"/>
      <c r="U124" s="23"/>
      <c r="V124" s="24"/>
      <c r="W124" s="21"/>
      <c r="X124" s="21"/>
      <c r="Y124" s="21"/>
      <c r="Z124" s="21"/>
      <c r="AA124" s="24"/>
      <c r="AB124" s="24"/>
      <c r="AC124" s="24"/>
      <c r="AD124" s="25"/>
    </row>
    <row r="125" spans="1:30" x14ac:dyDescent="0.25">
      <c r="A125" s="26"/>
      <c r="B125" s="19"/>
      <c r="C125" s="20"/>
      <c r="D125" s="21"/>
      <c r="E125" s="21"/>
      <c r="F125" s="21"/>
      <c r="G125" s="21"/>
      <c r="H125" s="21"/>
      <c r="I125" s="21"/>
      <c r="J125" s="21"/>
      <c r="K125" s="21"/>
      <c r="L125" s="22"/>
      <c r="M125" s="22"/>
      <c r="N125" s="21"/>
      <c r="O125" s="21" t="str">
        <f>IF(D125=1,1,IF(E125=1,2,IF(F125=1,3,IF(G125=1,4,""))))</f>
        <v/>
      </c>
      <c r="P125" s="21" t="str" cm="1">
        <f t="array" ref="P125">IFERROR(INDEX(Tabelle1[Spalte524],MATCH(1,(Tabelle1[Spalte1]=Tabelle1[[#This Row],[Spalte1]])*(Tabelle1[Spalte51]=Tabelle1[[#This Row],[Spalte50]]-1),0)),"")</f>
        <v/>
      </c>
      <c r="Q125" s="21" t="str">
        <f>IF(P125&lt;&gt;"",O125-P125,"")</f>
        <v/>
      </c>
      <c r="R125" s="99">
        <f>DAYS360(Tabelle1[[#This Row],[Spalte50]],Tabelle1[[#This Row],[Spalte51]])/30</f>
        <v>0</v>
      </c>
      <c r="S125" s="23"/>
      <c r="T125" s="23"/>
      <c r="U125" s="23"/>
      <c r="V125" s="24"/>
      <c r="W125" s="21"/>
      <c r="X125" s="21"/>
      <c r="Y125" s="21"/>
      <c r="Z125" s="21"/>
      <c r="AA125" s="24"/>
      <c r="AB125" s="24"/>
      <c r="AC125" s="24"/>
      <c r="AD125" s="25"/>
    </row>
    <row r="126" spans="1:30" x14ac:dyDescent="0.25">
      <c r="A126" s="26"/>
      <c r="B126" s="19"/>
      <c r="C126" s="20"/>
      <c r="D126" s="21"/>
      <c r="E126" s="21"/>
      <c r="F126" s="21"/>
      <c r="G126" s="21"/>
      <c r="H126" s="21"/>
      <c r="I126" s="21"/>
      <c r="J126" s="21"/>
      <c r="K126" s="21"/>
      <c r="L126" s="22"/>
      <c r="M126" s="22"/>
      <c r="N126" s="21"/>
      <c r="O126" s="21" t="str">
        <f>IF(D126=1,1,IF(E126=1,2,IF(F126=1,3,IF(G126=1,4,""))))</f>
        <v/>
      </c>
      <c r="P126" s="21" t="str" cm="1">
        <f t="array" ref="P126">IFERROR(INDEX(Tabelle1[Spalte524],MATCH(1,(Tabelle1[Spalte1]=Tabelle1[[#This Row],[Spalte1]])*(Tabelle1[Spalte51]=Tabelle1[[#This Row],[Spalte50]]-1),0)),"")</f>
        <v/>
      </c>
      <c r="Q126" s="21" t="str">
        <f>IF(P126&lt;&gt;"",O126-P126,"")</f>
        <v/>
      </c>
      <c r="R126" s="99">
        <f>DAYS360(Tabelle1[[#This Row],[Spalte50]],Tabelle1[[#This Row],[Spalte51]])/30</f>
        <v>0</v>
      </c>
      <c r="S126" s="23"/>
      <c r="T126" s="23"/>
      <c r="U126" s="23"/>
      <c r="V126" s="24"/>
      <c r="W126" s="21"/>
      <c r="X126" s="21"/>
      <c r="Y126" s="21"/>
      <c r="Z126" s="21"/>
      <c r="AA126" s="24"/>
      <c r="AB126" s="24"/>
      <c r="AC126" s="24"/>
      <c r="AD126" s="25"/>
    </row>
    <row r="127" spans="1:30" x14ac:dyDescent="0.25">
      <c r="A127" s="26"/>
      <c r="B127" s="19"/>
      <c r="C127" s="20"/>
      <c r="D127" s="21"/>
      <c r="E127" s="21"/>
      <c r="F127" s="21"/>
      <c r="G127" s="21"/>
      <c r="H127" s="21"/>
      <c r="I127" s="21"/>
      <c r="J127" s="21"/>
      <c r="K127" s="21"/>
      <c r="L127" s="22"/>
      <c r="M127" s="22"/>
      <c r="N127" s="21"/>
      <c r="O127" s="21" t="str">
        <f>IF(D127=1,1,IF(E127=1,2,IF(F127=1,3,IF(G127=1,4,""))))</f>
        <v/>
      </c>
      <c r="P127" s="21" t="str" cm="1">
        <f t="array" ref="P127">IFERROR(INDEX(Tabelle1[Spalte524],MATCH(1,(Tabelle1[Spalte1]=Tabelle1[[#This Row],[Spalte1]])*(Tabelle1[Spalte51]=Tabelle1[[#This Row],[Spalte50]]-1),0)),"")</f>
        <v/>
      </c>
      <c r="Q127" s="21" t="str">
        <f>IF(P127&lt;&gt;"",O127-P127,"")</f>
        <v/>
      </c>
      <c r="R127" s="99">
        <f>DAYS360(Tabelle1[[#This Row],[Spalte50]],Tabelle1[[#This Row],[Spalte51]])/30</f>
        <v>0</v>
      </c>
      <c r="S127" s="23"/>
      <c r="T127" s="23"/>
      <c r="U127" s="23"/>
      <c r="V127" s="24"/>
      <c r="W127" s="21"/>
      <c r="X127" s="21"/>
      <c r="Y127" s="21"/>
      <c r="Z127" s="21"/>
      <c r="AA127" s="24"/>
      <c r="AB127" s="24"/>
      <c r="AC127" s="24"/>
      <c r="AD127" s="25"/>
    </row>
    <row r="128" spans="1:30" x14ac:dyDescent="0.25">
      <c r="A128" s="26"/>
      <c r="B128" s="19"/>
      <c r="C128" s="20"/>
      <c r="D128" s="21"/>
      <c r="E128" s="21"/>
      <c r="F128" s="21"/>
      <c r="G128" s="21"/>
      <c r="H128" s="21"/>
      <c r="I128" s="21"/>
      <c r="J128" s="21"/>
      <c r="K128" s="21"/>
      <c r="L128" s="22"/>
      <c r="M128" s="22"/>
      <c r="N128" s="21"/>
      <c r="O128" s="21" t="str">
        <f>IF(D128=1,1,IF(E128=1,2,IF(F128=1,3,IF(G128=1,4,""))))</f>
        <v/>
      </c>
      <c r="P128" s="21" t="str" cm="1">
        <f t="array" ref="P128">IFERROR(INDEX(Tabelle1[Spalte524],MATCH(1,(Tabelle1[Spalte1]=Tabelle1[[#This Row],[Spalte1]])*(Tabelle1[Spalte51]=Tabelle1[[#This Row],[Spalte50]]-1),0)),"")</f>
        <v/>
      </c>
      <c r="Q128" s="21" t="str">
        <f>IF(P128&lt;&gt;"",O128-P128,"")</f>
        <v/>
      </c>
      <c r="R128" s="99">
        <f>DAYS360(Tabelle1[[#This Row],[Spalte50]],Tabelle1[[#This Row],[Spalte51]])/30</f>
        <v>0</v>
      </c>
      <c r="S128" s="23"/>
      <c r="T128" s="23"/>
      <c r="U128" s="23"/>
      <c r="V128" s="24"/>
      <c r="W128" s="21"/>
      <c r="X128" s="21"/>
      <c r="Y128" s="21"/>
      <c r="Z128" s="21"/>
      <c r="AA128" s="24"/>
      <c r="AB128" s="24"/>
      <c r="AC128" s="24"/>
      <c r="AD128" s="25"/>
    </row>
    <row r="129" spans="1:30" x14ac:dyDescent="0.25">
      <c r="A129" s="26"/>
      <c r="B129" s="19"/>
      <c r="C129" s="20"/>
      <c r="D129" s="21"/>
      <c r="E129" s="21"/>
      <c r="F129" s="21"/>
      <c r="G129" s="21"/>
      <c r="H129" s="21"/>
      <c r="I129" s="21"/>
      <c r="J129" s="21"/>
      <c r="K129" s="21"/>
      <c r="L129" s="22"/>
      <c r="M129" s="22"/>
      <c r="N129" s="21"/>
      <c r="O129" s="21" t="str">
        <f>IF(D129=1,1,IF(E129=1,2,IF(F129=1,3,IF(G129=1,4,""))))</f>
        <v/>
      </c>
      <c r="P129" s="21" t="str" cm="1">
        <f t="array" ref="P129">IFERROR(INDEX(Tabelle1[Spalte524],MATCH(1,(Tabelle1[Spalte1]=Tabelle1[[#This Row],[Spalte1]])*(Tabelle1[Spalte51]=Tabelle1[[#This Row],[Spalte50]]-1),0)),"")</f>
        <v/>
      </c>
      <c r="Q129" s="21" t="str">
        <f>IF(P129&lt;&gt;"",O129-P129,"")</f>
        <v/>
      </c>
      <c r="R129" s="99">
        <f>DAYS360(Tabelle1[[#This Row],[Spalte50]],Tabelle1[[#This Row],[Spalte51]])/30</f>
        <v>0</v>
      </c>
      <c r="S129" s="23"/>
      <c r="T129" s="23"/>
      <c r="U129" s="23"/>
      <c r="V129" s="24"/>
      <c r="W129" s="21"/>
      <c r="X129" s="21"/>
      <c r="Y129" s="21"/>
      <c r="Z129" s="21"/>
      <c r="AA129" s="24"/>
      <c r="AB129" s="24"/>
      <c r="AC129" s="24"/>
      <c r="AD129" s="25"/>
    </row>
    <row r="130" spans="1:30" x14ac:dyDescent="0.25">
      <c r="A130" s="26"/>
      <c r="B130" s="19"/>
      <c r="C130" s="20"/>
      <c r="D130" s="21"/>
      <c r="E130" s="21"/>
      <c r="F130" s="21"/>
      <c r="G130" s="21"/>
      <c r="H130" s="21"/>
      <c r="I130" s="21"/>
      <c r="J130" s="21"/>
      <c r="K130" s="21"/>
      <c r="L130" s="22"/>
      <c r="M130" s="22"/>
      <c r="N130" s="21"/>
      <c r="O130" s="21" t="str">
        <f>IF(D130=1,1,IF(E130=1,2,IF(F130=1,3,IF(G130=1,4,""))))</f>
        <v/>
      </c>
      <c r="P130" s="21" t="str" cm="1">
        <f t="array" ref="P130">IFERROR(INDEX(Tabelle1[Spalte524],MATCH(1,(Tabelle1[Spalte1]=Tabelle1[[#This Row],[Spalte1]])*(Tabelle1[Spalte51]=Tabelle1[[#This Row],[Spalte50]]-1),0)),"")</f>
        <v/>
      </c>
      <c r="Q130" s="21" t="str">
        <f>IF(P130&lt;&gt;"",O130-P130,"")</f>
        <v/>
      </c>
      <c r="R130" s="99">
        <f>DAYS360(Tabelle1[[#This Row],[Spalte50]],Tabelle1[[#This Row],[Spalte51]])/30</f>
        <v>0</v>
      </c>
      <c r="S130" s="23"/>
      <c r="T130" s="23"/>
      <c r="U130" s="23"/>
      <c r="V130" s="24"/>
      <c r="W130" s="21"/>
      <c r="X130" s="21"/>
      <c r="Y130" s="21"/>
      <c r="Z130" s="21"/>
      <c r="AA130" s="24"/>
      <c r="AB130" s="24"/>
      <c r="AC130" s="24"/>
      <c r="AD130" s="25"/>
    </row>
    <row r="131" spans="1:30" x14ac:dyDescent="0.25">
      <c r="A131" s="26"/>
      <c r="B131" s="19"/>
      <c r="C131" s="20"/>
      <c r="D131" s="21"/>
      <c r="E131" s="21"/>
      <c r="F131" s="21"/>
      <c r="G131" s="21"/>
      <c r="H131" s="21"/>
      <c r="I131" s="21"/>
      <c r="J131" s="21"/>
      <c r="K131" s="21"/>
      <c r="L131" s="22"/>
      <c r="M131" s="22"/>
      <c r="N131" s="21"/>
      <c r="O131" s="21" t="str">
        <f>IF(D131=1,1,IF(E131=1,2,IF(F131=1,3,IF(G131=1,4,""))))</f>
        <v/>
      </c>
      <c r="P131" s="21" t="str" cm="1">
        <f t="array" ref="P131">IFERROR(INDEX(Tabelle1[Spalte524],MATCH(1,(Tabelle1[Spalte1]=Tabelle1[[#This Row],[Spalte1]])*(Tabelle1[Spalte51]=Tabelle1[[#This Row],[Spalte50]]-1),0)),"")</f>
        <v/>
      </c>
      <c r="Q131" s="21" t="str">
        <f>IF(P131&lt;&gt;"",O131-P131,"")</f>
        <v/>
      </c>
      <c r="R131" s="99">
        <f>DAYS360(Tabelle1[[#This Row],[Spalte50]],Tabelle1[[#This Row],[Spalte51]])/30</f>
        <v>0</v>
      </c>
      <c r="S131" s="23"/>
      <c r="T131" s="23"/>
      <c r="U131" s="23"/>
      <c r="V131" s="24"/>
      <c r="W131" s="21"/>
      <c r="X131" s="21"/>
      <c r="Y131" s="21"/>
      <c r="Z131" s="21"/>
      <c r="AA131" s="24"/>
      <c r="AB131" s="24"/>
      <c r="AC131" s="24"/>
      <c r="AD131" s="25"/>
    </row>
    <row r="132" spans="1:30" x14ac:dyDescent="0.25">
      <c r="A132" s="26"/>
      <c r="B132" s="19"/>
      <c r="C132" s="20"/>
      <c r="D132" s="21"/>
      <c r="E132" s="21"/>
      <c r="F132" s="21"/>
      <c r="G132" s="21"/>
      <c r="H132" s="21"/>
      <c r="I132" s="21"/>
      <c r="J132" s="21"/>
      <c r="K132" s="21"/>
      <c r="L132" s="22"/>
      <c r="M132" s="22"/>
      <c r="N132" s="21"/>
      <c r="O132" s="21" t="str">
        <f>IF(D132=1,1,IF(E132=1,2,IF(F132=1,3,IF(G132=1,4,""))))</f>
        <v/>
      </c>
      <c r="P132" s="21" t="str" cm="1">
        <f t="array" ref="P132">IFERROR(INDEX(Tabelle1[Spalte524],MATCH(1,(Tabelle1[Spalte1]=Tabelle1[[#This Row],[Spalte1]])*(Tabelle1[Spalte51]=Tabelle1[[#This Row],[Spalte50]]-1),0)),"")</f>
        <v/>
      </c>
      <c r="Q132" s="21" t="str">
        <f>IF(P132&lt;&gt;"",O132-P132,"")</f>
        <v/>
      </c>
      <c r="R132" s="99">
        <f>DAYS360(Tabelle1[[#This Row],[Spalte50]],Tabelle1[[#This Row],[Spalte51]])/30</f>
        <v>0</v>
      </c>
      <c r="S132" s="23"/>
      <c r="T132" s="23"/>
      <c r="U132" s="23"/>
      <c r="V132" s="24"/>
      <c r="W132" s="21"/>
      <c r="X132" s="21"/>
      <c r="Y132" s="21"/>
      <c r="Z132" s="21"/>
      <c r="AA132" s="24"/>
      <c r="AB132" s="24"/>
      <c r="AC132" s="24"/>
      <c r="AD132" s="25"/>
    </row>
    <row r="133" spans="1:30" x14ac:dyDescent="0.25">
      <c r="A133" s="26"/>
      <c r="B133" s="19"/>
      <c r="C133" s="20"/>
      <c r="D133" s="21"/>
      <c r="E133" s="21"/>
      <c r="F133" s="21"/>
      <c r="G133" s="21"/>
      <c r="H133" s="21"/>
      <c r="I133" s="21"/>
      <c r="J133" s="21"/>
      <c r="K133" s="21"/>
      <c r="L133" s="22"/>
      <c r="M133" s="22"/>
      <c r="N133" s="21"/>
      <c r="O133" s="21" t="str">
        <f>IF(D133=1,1,IF(E133=1,2,IF(F133=1,3,IF(G133=1,4,""))))</f>
        <v/>
      </c>
      <c r="P133" s="21" t="str" cm="1">
        <f t="array" ref="P133">IFERROR(INDEX(Tabelle1[Spalte524],MATCH(1,(Tabelle1[Spalte1]=Tabelle1[[#This Row],[Spalte1]])*(Tabelle1[Spalte51]=Tabelle1[[#This Row],[Spalte50]]-1),0)),"")</f>
        <v/>
      </c>
      <c r="Q133" s="21" t="str">
        <f>IF(P133&lt;&gt;"",O133-P133,"")</f>
        <v/>
      </c>
      <c r="R133" s="99">
        <f>DAYS360(Tabelle1[[#This Row],[Spalte50]],Tabelle1[[#This Row],[Spalte51]])/30</f>
        <v>0</v>
      </c>
      <c r="S133" s="23"/>
      <c r="T133" s="23"/>
      <c r="U133" s="23"/>
      <c r="V133" s="24"/>
      <c r="W133" s="21"/>
      <c r="X133" s="21"/>
      <c r="Y133" s="21"/>
      <c r="Z133" s="21"/>
      <c r="AA133" s="24"/>
      <c r="AB133" s="24"/>
      <c r="AC133" s="24"/>
      <c r="AD133" s="25"/>
    </row>
    <row r="134" spans="1:30" x14ac:dyDescent="0.25">
      <c r="A134" s="26"/>
      <c r="B134" s="19"/>
      <c r="C134" s="20"/>
      <c r="D134" s="21"/>
      <c r="E134" s="21"/>
      <c r="F134" s="21"/>
      <c r="G134" s="21"/>
      <c r="H134" s="21"/>
      <c r="I134" s="21"/>
      <c r="J134" s="21"/>
      <c r="K134" s="21"/>
      <c r="L134" s="22"/>
      <c r="M134" s="22"/>
      <c r="N134" s="21"/>
      <c r="O134" s="21" t="str">
        <f>IF(D134=1,1,IF(E134=1,2,IF(F134=1,3,IF(G134=1,4,""))))</f>
        <v/>
      </c>
      <c r="P134" s="21" t="str" cm="1">
        <f t="array" ref="P134">IFERROR(INDEX(Tabelle1[Spalte524],MATCH(1,(Tabelle1[Spalte1]=Tabelle1[[#This Row],[Spalte1]])*(Tabelle1[Spalte51]=Tabelle1[[#This Row],[Spalte50]]-1),0)),"")</f>
        <v/>
      </c>
      <c r="Q134" s="21" t="str">
        <f>IF(P134&lt;&gt;"",O134-P134,"")</f>
        <v/>
      </c>
      <c r="R134" s="99">
        <f>DAYS360(Tabelle1[[#This Row],[Spalte50]],Tabelle1[[#This Row],[Spalte51]])/30</f>
        <v>0</v>
      </c>
      <c r="S134" s="23"/>
      <c r="T134" s="23"/>
      <c r="U134" s="23"/>
      <c r="V134" s="24"/>
      <c r="W134" s="21"/>
      <c r="X134" s="21"/>
      <c r="Y134" s="21"/>
      <c r="Z134" s="21"/>
      <c r="AA134" s="24"/>
      <c r="AB134" s="24"/>
      <c r="AC134" s="24"/>
      <c r="AD134" s="25"/>
    </row>
    <row r="135" spans="1:30" x14ac:dyDescent="0.25">
      <c r="A135" s="26"/>
      <c r="B135" s="19"/>
      <c r="C135" s="20"/>
      <c r="D135" s="21"/>
      <c r="E135" s="21"/>
      <c r="F135" s="21"/>
      <c r="G135" s="21"/>
      <c r="H135" s="21"/>
      <c r="I135" s="21"/>
      <c r="J135" s="21"/>
      <c r="K135" s="21"/>
      <c r="L135" s="22"/>
      <c r="M135" s="22"/>
      <c r="N135" s="21"/>
      <c r="O135" s="21" t="str">
        <f>IF(D135=1,1,IF(E135=1,2,IF(F135=1,3,IF(G135=1,4,""))))</f>
        <v/>
      </c>
      <c r="P135" s="21" t="str" cm="1">
        <f t="array" ref="P135">IFERROR(INDEX(Tabelle1[Spalte524],MATCH(1,(Tabelle1[Spalte1]=Tabelle1[[#This Row],[Spalte1]])*(Tabelle1[Spalte51]=Tabelle1[[#This Row],[Spalte50]]-1),0)),"")</f>
        <v/>
      </c>
      <c r="Q135" s="21" t="str">
        <f>IF(P135&lt;&gt;"",O135-P135,"")</f>
        <v/>
      </c>
      <c r="R135" s="99">
        <f>DAYS360(Tabelle1[[#This Row],[Spalte50]],Tabelle1[[#This Row],[Spalte51]])/30</f>
        <v>0</v>
      </c>
      <c r="S135" s="23"/>
      <c r="T135" s="23"/>
      <c r="U135" s="23"/>
      <c r="V135" s="24"/>
      <c r="W135" s="21"/>
      <c r="X135" s="21"/>
      <c r="Y135" s="21"/>
      <c r="Z135" s="21"/>
      <c r="AA135" s="24"/>
      <c r="AB135" s="24"/>
      <c r="AC135" s="24"/>
      <c r="AD135" s="25"/>
    </row>
    <row r="136" spans="1:30" x14ac:dyDescent="0.25">
      <c r="A136" s="26"/>
      <c r="B136" s="19"/>
      <c r="C136" s="20"/>
      <c r="D136" s="21"/>
      <c r="E136" s="21"/>
      <c r="F136" s="21"/>
      <c r="G136" s="21"/>
      <c r="H136" s="21"/>
      <c r="I136" s="21"/>
      <c r="J136" s="21"/>
      <c r="K136" s="21"/>
      <c r="L136" s="22"/>
      <c r="M136" s="22"/>
      <c r="N136" s="21"/>
      <c r="O136" s="21" t="str">
        <f>IF(D136=1,1,IF(E136=1,2,IF(F136=1,3,IF(G136=1,4,""))))</f>
        <v/>
      </c>
      <c r="P136" s="21" t="str" cm="1">
        <f t="array" ref="P136">IFERROR(INDEX(Tabelle1[Spalte524],MATCH(1,(Tabelle1[Spalte1]=Tabelle1[[#This Row],[Spalte1]])*(Tabelle1[Spalte51]=Tabelle1[[#This Row],[Spalte50]]-1),0)),"")</f>
        <v/>
      </c>
      <c r="Q136" s="21" t="str">
        <f>IF(P136&lt;&gt;"",O136-P136,"")</f>
        <v/>
      </c>
      <c r="R136" s="99">
        <f>DAYS360(Tabelle1[[#This Row],[Spalte50]],Tabelle1[[#This Row],[Spalte51]])/30</f>
        <v>0</v>
      </c>
      <c r="S136" s="23"/>
      <c r="T136" s="23"/>
      <c r="U136" s="23"/>
      <c r="V136" s="24"/>
      <c r="W136" s="21"/>
      <c r="X136" s="21"/>
      <c r="Y136" s="21"/>
      <c r="Z136" s="21"/>
      <c r="AA136" s="24"/>
      <c r="AB136" s="24"/>
      <c r="AC136" s="24"/>
      <c r="AD136" s="25"/>
    </row>
    <row r="137" spans="1:30" x14ac:dyDescent="0.25">
      <c r="A137" s="26"/>
      <c r="B137" s="19"/>
      <c r="C137" s="20"/>
      <c r="D137" s="21"/>
      <c r="E137" s="21"/>
      <c r="F137" s="21"/>
      <c r="G137" s="21"/>
      <c r="H137" s="21"/>
      <c r="I137" s="21"/>
      <c r="J137" s="21"/>
      <c r="K137" s="21"/>
      <c r="L137" s="22"/>
      <c r="M137" s="22"/>
      <c r="N137" s="21"/>
      <c r="O137" s="21" t="str">
        <f>IF(D137=1,1,IF(E137=1,2,IF(F137=1,3,IF(G137=1,4,""))))</f>
        <v/>
      </c>
      <c r="P137" s="21" t="str" cm="1">
        <f t="array" ref="P137">IFERROR(INDEX(Tabelle1[Spalte524],MATCH(1,(Tabelle1[Spalte1]=Tabelle1[[#This Row],[Spalte1]])*(Tabelle1[Spalte51]=Tabelle1[[#This Row],[Spalte50]]-1),0)),"")</f>
        <v/>
      </c>
      <c r="Q137" s="21" t="str">
        <f>IF(P137&lt;&gt;"",O137-P137,"")</f>
        <v/>
      </c>
      <c r="R137" s="99">
        <f>DAYS360(Tabelle1[[#This Row],[Spalte50]],Tabelle1[[#This Row],[Spalte51]])/30</f>
        <v>0</v>
      </c>
      <c r="S137" s="23"/>
      <c r="T137" s="23"/>
      <c r="U137" s="23"/>
      <c r="V137" s="24"/>
      <c r="W137" s="21"/>
      <c r="X137" s="21"/>
      <c r="Y137" s="21"/>
      <c r="Z137" s="21"/>
      <c r="AA137" s="24"/>
      <c r="AB137" s="24"/>
      <c r="AC137" s="24"/>
      <c r="AD137" s="25"/>
    </row>
    <row r="138" spans="1:30" x14ac:dyDescent="0.25">
      <c r="A138" s="26"/>
      <c r="B138" s="19"/>
      <c r="C138" s="20"/>
      <c r="D138" s="21"/>
      <c r="E138" s="21"/>
      <c r="F138" s="21"/>
      <c r="G138" s="21"/>
      <c r="H138" s="21"/>
      <c r="I138" s="21"/>
      <c r="J138" s="21"/>
      <c r="K138" s="21"/>
      <c r="L138" s="22"/>
      <c r="M138" s="22"/>
      <c r="N138" s="21"/>
      <c r="O138" s="21" t="str">
        <f>IF(D138=1,1,IF(E138=1,2,IF(F138=1,3,IF(G138=1,4,""))))</f>
        <v/>
      </c>
      <c r="P138" s="21" t="str" cm="1">
        <f t="array" ref="P138">IFERROR(INDEX(Tabelle1[Spalte524],MATCH(1,(Tabelle1[Spalte1]=Tabelle1[[#This Row],[Spalte1]])*(Tabelle1[Spalte51]=Tabelle1[[#This Row],[Spalte50]]-1),0)),"")</f>
        <v/>
      </c>
      <c r="Q138" s="21" t="str">
        <f>IF(P138&lt;&gt;"",O138-P138,"")</f>
        <v/>
      </c>
      <c r="R138" s="99">
        <f>DAYS360(Tabelle1[[#This Row],[Spalte50]],Tabelle1[[#This Row],[Spalte51]])/30</f>
        <v>0</v>
      </c>
      <c r="S138" s="23"/>
      <c r="T138" s="23"/>
      <c r="U138" s="23"/>
      <c r="V138" s="24"/>
      <c r="W138" s="21"/>
      <c r="X138" s="21"/>
      <c r="Y138" s="21"/>
      <c r="Z138" s="21"/>
      <c r="AA138" s="24"/>
      <c r="AB138" s="24"/>
      <c r="AC138" s="24"/>
      <c r="AD138" s="25"/>
    </row>
    <row r="139" spans="1:30" x14ac:dyDescent="0.25">
      <c r="A139" s="26"/>
      <c r="B139" s="19"/>
      <c r="C139" s="20"/>
      <c r="D139" s="21"/>
      <c r="E139" s="21"/>
      <c r="F139" s="21"/>
      <c r="G139" s="21"/>
      <c r="H139" s="21"/>
      <c r="I139" s="21"/>
      <c r="J139" s="21"/>
      <c r="K139" s="21"/>
      <c r="L139" s="22"/>
      <c r="M139" s="22"/>
      <c r="N139" s="21"/>
      <c r="O139" s="21" t="str">
        <f>IF(D139=1,1,IF(E139=1,2,IF(F139=1,3,IF(G139=1,4,""))))</f>
        <v/>
      </c>
      <c r="P139" s="21" t="str" cm="1">
        <f t="array" ref="P139">IFERROR(INDEX(Tabelle1[Spalte524],MATCH(1,(Tabelle1[Spalte1]=Tabelle1[[#This Row],[Spalte1]])*(Tabelle1[Spalte51]=Tabelle1[[#This Row],[Spalte50]]-1),0)),"")</f>
        <v/>
      </c>
      <c r="Q139" s="21" t="str">
        <f>IF(P139&lt;&gt;"",O139-P139,"")</f>
        <v/>
      </c>
      <c r="R139" s="99">
        <f>DAYS360(Tabelle1[[#This Row],[Spalte50]],Tabelle1[[#This Row],[Spalte51]])/30</f>
        <v>0</v>
      </c>
      <c r="S139" s="23"/>
      <c r="T139" s="23"/>
      <c r="U139" s="23"/>
      <c r="V139" s="24"/>
      <c r="W139" s="21"/>
      <c r="X139" s="21"/>
      <c r="Y139" s="21"/>
      <c r="Z139" s="21"/>
      <c r="AA139" s="24"/>
      <c r="AB139" s="24"/>
      <c r="AC139" s="24"/>
      <c r="AD139" s="25"/>
    </row>
    <row r="140" spans="1:30" x14ac:dyDescent="0.25">
      <c r="A140" s="26"/>
      <c r="B140" s="19"/>
      <c r="C140" s="20"/>
      <c r="D140" s="21"/>
      <c r="E140" s="21"/>
      <c r="F140" s="21"/>
      <c r="G140" s="21"/>
      <c r="H140" s="21"/>
      <c r="I140" s="21"/>
      <c r="J140" s="21"/>
      <c r="K140" s="21"/>
      <c r="L140" s="22"/>
      <c r="M140" s="22"/>
      <c r="N140" s="21"/>
      <c r="O140" s="21" t="str">
        <f>IF(D140=1,1,IF(E140=1,2,IF(F140=1,3,IF(G140=1,4,""))))</f>
        <v/>
      </c>
      <c r="P140" s="21" t="str" cm="1">
        <f t="array" ref="P140">IFERROR(INDEX(Tabelle1[Spalte524],MATCH(1,(Tabelle1[Spalte1]=Tabelle1[[#This Row],[Spalte1]])*(Tabelle1[Spalte51]=Tabelle1[[#This Row],[Spalte50]]-1),0)),"")</f>
        <v/>
      </c>
      <c r="Q140" s="21" t="str">
        <f>IF(P140&lt;&gt;"",O140-P140,"")</f>
        <v/>
      </c>
      <c r="R140" s="99">
        <f>DAYS360(Tabelle1[[#This Row],[Spalte50]],Tabelle1[[#This Row],[Spalte51]])/30</f>
        <v>0</v>
      </c>
      <c r="S140" s="23"/>
      <c r="T140" s="23"/>
      <c r="U140" s="23"/>
      <c r="V140" s="24"/>
      <c r="W140" s="21"/>
      <c r="X140" s="21"/>
      <c r="Y140" s="21"/>
      <c r="Z140" s="21"/>
      <c r="AA140" s="24"/>
      <c r="AB140" s="24"/>
      <c r="AC140" s="24"/>
      <c r="AD140" s="25"/>
    </row>
    <row r="141" spans="1:30" x14ac:dyDescent="0.25">
      <c r="A141" s="26"/>
      <c r="B141" s="19"/>
      <c r="C141" s="20"/>
      <c r="D141" s="21"/>
      <c r="E141" s="21"/>
      <c r="F141" s="21"/>
      <c r="G141" s="21"/>
      <c r="H141" s="21"/>
      <c r="I141" s="21"/>
      <c r="J141" s="21"/>
      <c r="K141" s="21"/>
      <c r="L141" s="22"/>
      <c r="M141" s="22"/>
      <c r="N141" s="21"/>
      <c r="O141" s="21" t="str">
        <f>IF(D141=1,1,IF(E141=1,2,IF(F141=1,3,IF(G141=1,4,""))))</f>
        <v/>
      </c>
      <c r="P141" s="21" t="str" cm="1">
        <f t="array" ref="P141">IFERROR(INDEX(Tabelle1[Spalte524],MATCH(1,(Tabelle1[Spalte1]=Tabelle1[[#This Row],[Spalte1]])*(Tabelle1[Spalte51]=Tabelle1[[#This Row],[Spalte50]]-1),0)),"")</f>
        <v/>
      </c>
      <c r="Q141" s="21" t="str">
        <f>IF(P141&lt;&gt;"",O141-P141,"")</f>
        <v/>
      </c>
      <c r="R141" s="99">
        <f>DAYS360(Tabelle1[[#This Row],[Spalte50]],Tabelle1[[#This Row],[Spalte51]])/30</f>
        <v>0</v>
      </c>
      <c r="S141" s="23"/>
      <c r="T141" s="23"/>
      <c r="U141" s="23"/>
      <c r="V141" s="24"/>
      <c r="W141" s="21"/>
      <c r="X141" s="21"/>
      <c r="Y141" s="21"/>
      <c r="Z141" s="21"/>
      <c r="AA141" s="24"/>
      <c r="AB141" s="24"/>
      <c r="AC141" s="24"/>
      <c r="AD141" s="25"/>
    </row>
    <row r="142" spans="1:30" x14ac:dyDescent="0.25">
      <c r="A142" s="26"/>
      <c r="B142" s="19"/>
      <c r="C142" s="20"/>
      <c r="D142" s="21"/>
      <c r="E142" s="21"/>
      <c r="F142" s="21"/>
      <c r="G142" s="21"/>
      <c r="H142" s="21"/>
      <c r="I142" s="21"/>
      <c r="J142" s="21"/>
      <c r="K142" s="21"/>
      <c r="L142" s="22"/>
      <c r="M142" s="22"/>
      <c r="N142" s="21"/>
      <c r="O142" s="21" t="str">
        <f>IF(D142=1,1,IF(E142=1,2,IF(F142=1,3,IF(G142=1,4,""))))</f>
        <v/>
      </c>
      <c r="P142" s="21" t="str" cm="1">
        <f t="array" ref="P142">IFERROR(INDEX(Tabelle1[Spalte524],MATCH(1,(Tabelle1[Spalte1]=Tabelle1[[#This Row],[Spalte1]])*(Tabelle1[Spalte51]=Tabelle1[[#This Row],[Spalte50]]-1),0)),"")</f>
        <v/>
      </c>
      <c r="Q142" s="21" t="str">
        <f>IF(P142&lt;&gt;"",O142-P142,"")</f>
        <v/>
      </c>
      <c r="R142" s="99">
        <f>DAYS360(Tabelle1[[#This Row],[Spalte50]],Tabelle1[[#This Row],[Spalte51]])/30</f>
        <v>0</v>
      </c>
      <c r="S142" s="23"/>
      <c r="T142" s="23"/>
      <c r="U142" s="23"/>
      <c r="V142" s="24"/>
      <c r="W142" s="21"/>
      <c r="X142" s="21"/>
      <c r="Y142" s="21"/>
      <c r="Z142" s="21"/>
      <c r="AA142" s="24"/>
      <c r="AB142" s="24"/>
      <c r="AC142" s="24"/>
      <c r="AD142" s="25"/>
    </row>
    <row r="143" spans="1:30" x14ac:dyDescent="0.25">
      <c r="A143" s="26"/>
      <c r="B143" s="19"/>
      <c r="C143" s="20"/>
      <c r="D143" s="21"/>
      <c r="E143" s="21"/>
      <c r="F143" s="21"/>
      <c r="G143" s="21"/>
      <c r="H143" s="21"/>
      <c r="I143" s="21"/>
      <c r="J143" s="21"/>
      <c r="K143" s="21"/>
      <c r="L143" s="22"/>
      <c r="M143" s="22"/>
      <c r="N143" s="21"/>
      <c r="O143" s="21" t="str">
        <f>IF(D143=1,1,IF(E143=1,2,IF(F143=1,3,IF(G143=1,4,""))))</f>
        <v/>
      </c>
      <c r="P143" s="21" t="str" cm="1">
        <f t="array" ref="P143">IFERROR(INDEX(Tabelle1[Spalte524],MATCH(1,(Tabelle1[Spalte1]=Tabelle1[[#This Row],[Spalte1]])*(Tabelle1[Spalte51]=Tabelle1[[#This Row],[Spalte50]]-1),0)),"")</f>
        <v/>
      </c>
      <c r="Q143" s="21" t="str">
        <f>IF(P143&lt;&gt;"",O143-P143,"")</f>
        <v/>
      </c>
      <c r="R143" s="99">
        <f>DAYS360(Tabelle1[[#This Row],[Spalte50]],Tabelle1[[#This Row],[Spalte51]])/30</f>
        <v>0</v>
      </c>
      <c r="S143" s="23"/>
      <c r="T143" s="23"/>
      <c r="U143" s="23"/>
      <c r="V143" s="24"/>
      <c r="W143" s="21"/>
      <c r="X143" s="21"/>
      <c r="Y143" s="21"/>
      <c r="Z143" s="21"/>
      <c r="AA143" s="24"/>
      <c r="AB143" s="24"/>
      <c r="AC143" s="24"/>
      <c r="AD143" s="25"/>
    </row>
    <row r="144" spans="1:30" x14ac:dyDescent="0.25">
      <c r="A144" s="26"/>
      <c r="B144" s="19"/>
      <c r="C144" s="20"/>
      <c r="D144" s="21"/>
      <c r="E144" s="21"/>
      <c r="F144" s="21"/>
      <c r="G144" s="21"/>
      <c r="H144" s="21"/>
      <c r="I144" s="21"/>
      <c r="J144" s="21"/>
      <c r="K144" s="21"/>
      <c r="L144" s="22"/>
      <c r="M144" s="22"/>
      <c r="N144" s="21"/>
      <c r="O144" s="21" t="str">
        <f>IF(D144=1,1,IF(E144=1,2,IF(F144=1,3,IF(G144=1,4,""))))</f>
        <v/>
      </c>
      <c r="P144" s="21" t="str" cm="1">
        <f t="array" ref="P144">IFERROR(INDEX(Tabelle1[Spalte524],MATCH(1,(Tabelle1[Spalte1]=Tabelle1[[#This Row],[Spalte1]])*(Tabelle1[Spalte51]=Tabelle1[[#This Row],[Spalte50]]-1),0)),"")</f>
        <v/>
      </c>
      <c r="Q144" s="21" t="str">
        <f>IF(P144&lt;&gt;"",O144-P144,"")</f>
        <v/>
      </c>
      <c r="R144" s="99">
        <f>DAYS360(Tabelle1[[#This Row],[Spalte50]],Tabelle1[[#This Row],[Spalte51]])/30</f>
        <v>0</v>
      </c>
      <c r="S144" s="23"/>
      <c r="T144" s="23"/>
      <c r="U144" s="23"/>
      <c r="V144" s="24"/>
      <c r="W144" s="21"/>
      <c r="X144" s="21"/>
      <c r="Y144" s="21"/>
      <c r="Z144" s="21"/>
      <c r="AA144" s="24"/>
      <c r="AB144" s="24"/>
      <c r="AC144" s="24"/>
      <c r="AD144" s="25"/>
    </row>
    <row r="145" spans="1:30" x14ac:dyDescent="0.25">
      <c r="A145" s="26"/>
      <c r="B145" s="19"/>
      <c r="C145" s="20"/>
      <c r="D145" s="21"/>
      <c r="E145" s="21"/>
      <c r="F145" s="21"/>
      <c r="G145" s="21"/>
      <c r="H145" s="21"/>
      <c r="I145" s="21"/>
      <c r="J145" s="21"/>
      <c r="K145" s="21"/>
      <c r="L145" s="22"/>
      <c r="M145" s="22"/>
      <c r="N145" s="21"/>
      <c r="O145" s="21" t="str">
        <f>IF(D145=1,1,IF(E145=1,2,IF(F145=1,3,IF(G145=1,4,""))))</f>
        <v/>
      </c>
      <c r="P145" s="21" t="str" cm="1">
        <f t="array" ref="P145">IFERROR(INDEX(Tabelle1[Spalte524],MATCH(1,(Tabelle1[Spalte1]=Tabelle1[[#This Row],[Spalte1]])*(Tabelle1[Spalte51]=Tabelle1[[#This Row],[Spalte50]]-1),0)),"")</f>
        <v/>
      </c>
      <c r="Q145" s="21" t="str">
        <f>IF(P145&lt;&gt;"",O145-P145,"")</f>
        <v/>
      </c>
      <c r="R145" s="99">
        <f>DAYS360(Tabelle1[[#This Row],[Spalte50]],Tabelle1[[#This Row],[Spalte51]])/30</f>
        <v>0</v>
      </c>
      <c r="S145" s="23"/>
      <c r="T145" s="23"/>
      <c r="U145" s="23"/>
      <c r="V145" s="24"/>
      <c r="W145" s="21"/>
      <c r="X145" s="21"/>
      <c r="Y145" s="21"/>
      <c r="Z145" s="21"/>
      <c r="AA145" s="24"/>
      <c r="AB145" s="24"/>
      <c r="AC145" s="24"/>
      <c r="AD145" s="25"/>
    </row>
    <row r="146" spans="1:30" x14ac:dyDescent="0.25">
      <c r="A146" s="26"/>
      <c r="B146" s="19"/>
      <c r="C146" s="20"/>
      <c r="D146" s="21"/>
      <c r="E146" s="21"/>
      <c r="F146" s="21"/>
      <c r="G146" s="21"/>
      <c r="H146" s="21"/>
      <c r="I146" s="21"/>
      <c r="J146" s="21"/>
      <c r="K146" s="21"/>
      <c r="L146" s="22"/>
      <c r="M146" s="22"/>
      <c r="N146" s="21"/>
      <c r="O146" s="21" t="str">
        <f>IF(D146=1,1,IF(E146=1,2,IF(F146=1,3,IF(G146=1,4,""))))</f>
        <v/>
      </c>
      <c r="P146" s="21" t="str" cm="1">
        <f t="array" ref="P146">IFERROR(INDEX(Tabelle1[Spalte524],MATCH(1,(Tabelle1[Spalte1]=Tabelle1[[#This Row],[Spalte1]])*(Tabelle1[Spalte51]=Tabelle1[[#This Row],[Spalte50]]-1),0)),"")</f>
        <v/>
      </c>
      <c r="Q146" s="21" t="str">
        <f>IF(P146&lt;&gt;"",O146-P146,"")</f>
        <v/>
      </c>
      <c r="R146" s="99">
        <f>DAYS360(Tabelle1[[#This Row],[Spalte50]],Tabelle1[[#This Row],[Spalte51]])/30</f>
        <v>0</v>
      </c>
      <c r="S146" s="23"/>
      <c r="T146" s="23"/>
      <c r="U146" s="23"/>
      <c r="V146" s="24"/>
      <c r="W146" s="21"/>
      <c r="X146" s="21"/>
      <c r="Y146" s="21"/>
      <c r="Z146" s="21"/>
      <c r="AA146" s="24"/>
      <c r="AB146" s="24"/>
      <c r="AC146" s="24"/>
      <c r="AD146" s="25"/>
    </row>
    <row r="147" spans="1:30" x14ac:dyDescent="0.25">
      <c r="A147" s="26"/>
      <c r="B147" s="19"/>
      <c r="C147" s="20"/>
      <c r="D147" s="21"/>
      <c r="E147" s="21"/>
      <c r="F147" s="21"/>
      <c r="G147" s="21"/>
      <c r="H147" s="21"/>
      <c r="I147" s="21"/>
      <c r="J147" s="21"/>
      <c r="K147" s="21"/>
      <c r="L147" s="22"/>
      <c r="M147" s="22"/>
      <c r="N147" s="21"/>
      <c r="O147" s="21" t="str">
        <f>IF(D147=1,1,IF(E147=1,2,IF(F147=1,3,IF(G147=1,4,""))))</f>
        <v/>
      </c>
      <c r="P147" s="21" t="str" cm="1">
        <f t="array" ref="P147">IFERROR(INDEX(Tabelle1[Spalte524],MATCH(1,(Tabelle1[Spalte1]=Tabelle1[[#This Row],[Spalte1]])*(Tabelle1[Spalte51]=Tabelle1[[#This Row],[Spalte50]]-1),0)),"")</f>
        <v/>
      </c>
      <c r="Q147" s="21" t="str">
        <f>IF(P147&lt;&gt;"",O147-P147,"")</f>
        <v/>
      </c>
      <c r="R147" s="99">
        <f>DAYS360(Tabelle1[[#This Row],[Spalte50]],Tabelle1[[#This Row],[Spalte51]])/30</f>
        <v>0</v>
      </c>
      <c r="S147" s="23"/>
      <c r="T147" s="23"/>
      <c r="U147" s="23"/>
      <c r="V147" s="24"/>
      <c r="W147" s="21"/>
      <c r="X147" s="21"/>
      <c r="Y147" s="21"/>
      <c r="Z147" s="21"/>
      <c r="AA147" s="24"/>
      <c r="AB147" s="24"/>
      <c r="AC147" s="24"/>
      <c r="AD147" s="25"/>
    </row>
    <row r="148" spans="1:30" x14ac:dyDescent="0.25">
      <c r="A148" s="26"/>
      <c r="B148" s="19"/>
      <c r="C148" s="20"/>
      <c r="D148" s="21"/>
      <c r="E148" s="21"/>
      <c r="F148" s="21"/>
      <c r="G148" s="21"/>
      <c r="H148" s="21"/>
      <c r="I148" s="21"/>
      <c r="J148" s="21"/>
      <c r="K148" s="21"/>
      <c r="L148" s="22"/>
      <c r="M148" s="22"/>
      <c r="N148" s="21"/>
      <c r="O148" s="21" t="str">
        <f>IF(D148=1,1,IF(E148=1,2,IF(F148=1,3,IF(G148=1,4,""))))</f>
        <v/>
      </c>
      <c r="P148" s="21" t="str" cm="1">
        <f t="array" ref="P148">IFERROR(INDEX(Tabelle1[Spalte524],MATCH(1,(Tabelle1[Spalte1]=Tabelle1[[#This Row],[Spalte1]])*(Tabelle1[Spalte51]=Tabelle1[[#This Row],[Spalte50]]-1),0)),"")</f>
        <v/>
      </c>
      <c r="Q148" s="21" t="str">
        <f>IF(P148&lt;&gt;"",O148-P148,"")</f>
        <v/>
      </c>
      <c r="R148" s="99">
        <f>DAYS360(Tabelle1[[#This Row],[Spalte50]],Tabelle1[[#This Row],[Spalte51]])/30</f>
        <v>0</v>
      </c>
      <c r="S148" s="23"/>
      <c r="T148" s="23"/>
      <c r="U148" s="23"/>
      <c r="V148" s="24"/>
      <c r="W148" s="21"/>
      <c r="X148" s="21"/>
      <c r="Y148" s="21"/>
      <c r="Z148" s="21"/>
      <c r="AA148" s="24"/>
      <c r="AB148" s="24"/>
      <c r="AC148" s="24"/>
      <c r="AD148" s="25"/>
    </row>
    <row r="149" spans="1:30" x14ac:dyDescent="0.25">
      <c r="A149" s="26"/>
      <c r="B149" s="19"/>
      <c r="C149" s="20"/>
      <c r="D149" s="21"/>
      <c r="E149" s="21"/>
      <c r="F149" s="21"/>
      <c r="G149" s="21"/>
      <c r="H149" s="21"/>
      <c r="I149" s="21"/>
      <c r="J149" s="21"/>
      <c r="K149" s="21"/>
      <c r="L149" s="22"/>
      <c r="M149" s="22"/>
      <c r="N149" s="21"/>
      <c r="O149" s="21" t="str">
        <f>IF(D149=1,1,IF(E149=1,2,IF(F149=1,3,IF(G149=1,4,""))))</f>
        <v/>
      </c>
      <c r="P149" s="21" t="str" cm="1">
        <f t="array" ref="P149">IFERROR(INDEX(Tabelle1[Spalte524],MATCH(1,(Tabelle1[Spalte1]=Tabelle1[[#This Row],[Spalte1]])*(Tabelle1[Spalte51]=Tabelle1[[#This Row],[Spalte50]]-1),0)),"")</f>
        <v/>
      </c>
      <c r="Q149" s="21" t="str">
        <f>IF(P149&lt;&gt;"",O149-P149,"")</f>
        <v/>
      </c>
      <c r="R149" s="99">
        <f>DAYS360(Tabelle1[[#This Row],[Spalte50]],Tabelle1[[#This Row],[Spalte51]])/30</f>
        <v>0</v>
      </c>
      <c r="S149" s="23"/>
      <c r="T149" s="23"/>
      <c r="U149" s="23"/>
      <c r="V149" s="24"/>
      <c r="W149" s="21"/>
      <c r="X149" s="21"/>
      <c r="Y149" s="21"/>
      <c r="Z149" s="21"/>
      <c r="AA149" s="24"/>
      <c r="AB149" s="24"/>
      <c r="AC149" s="24"/>
      <c r="AD149" s="25"/>
    </row>
    <row r="150" spans="1:30" x14ac:dyDescent="0.25">
      <c r="A150" s="26"/>
      <c r="B150" s="19"/>
      <c r="C150" s="20"/>
      <c r="D150" s="21"/>
      <c r="E150" s="21"/>
      <c r="F150" s="21"/>
      <c r="G150" s="21"/>
      <c r="H150" s="21"/>
      <c r="I150" s="21"/>
      <c r="J150" s="21"/>
      <c r="K150" s="21"/>
      <c r="L150" s="22"/>
      <c r="M150" s="22"/>
      <c r="N150" s="21"/>
      <c r="O150" s="21" t="str">
        <f>IF(D150=1,1,IF(E150=1,2,IF(F150=1,3,IF(G150=1,4,""))))</f>
        <v/>
      </c>
      <c r="P150" s="21" t="str" cm="1">
        <f t="array" ref="P150">IFERROR(INDEX(Tabelle1[Spalte524],MATCH(1,(Tabelle1[Spalte1]=Tabelle1[[#This Row],[Spalte1]])*(Tabelle1[Spalte51]=Tabelle1[[#This Row],[Spalte50]]-1),0)),"")</f>
        <v/>
      </c>
      <c r="Q150" s="21" t="str">
        <f>IF(P150&lt;&gt;"",O150-P150,"")</f>
        <v/>
      </c>
      <c r="R150" s="99">
        <f>DAYS360(Tabelle1[[#This Row],[Spalte50]],Tabelle1[[#This Row],[Spalte51]])/30</f>
        <v>0</v>
      </c>
      <c r="S150" s="23"/>
      <c r="T150" s="23"/>
      <c r="U150" s="23"/>
      <c r="V150" s="24"/>
      <c r="W150" s="21"/>
      <c r="X150" s="21"/>
      <c r="Y150" s="21"/>
      <c r="Z150" s="21"/>
      <c r="AA150" s="24"/>
      <c r="AB150" s="24"/>
      <c r="AC150" s="24"/>
      <c r="AD150" s="25"/>
    </row>
    <row r="151" spans="1:30" x14ac:dyDescent="0.25">
      <c r="A151" s="26"/>
      <c r="B151" s="19"/>
      <c r="C151" s="20"/>
      <c r="D151" s="21"/>
      <c r="E151" s="21"/>
      <c r="F151" s="21"/>
      <c r="G151" s="21"/>
      <c r="H151" s="21"/>
      <c r="I151" s="21"/>
      <c r="J151" s="21"/>
      <c r="K151" s="21"/>
      <c r="L151" s="22"/>
      <c r="M151" s="22"/>
      <c r="N151" s="21"/>
      <c r="O151" s="21" t="str">
        <f>IF(D151=1,1,IF(E151=1,2,IF(F151=1,3,IF(G151=1,4,""))))</f>
        <v/>
      </c>
      <c r="P151" s="21" t="str" cm="1">
        <f t="array" ref="P151">IFERROR(INDEX(Tabelle1[Spalte524],MATCH(1,(Tabelle1[Spalte1]=Tabelle1[[#This Row],[Spalte1]])*(Tabelle1[Spalte51]=Tabelle1[[#This Row],[Spalte50]]-1),0)),"")</f>
        <v/>
      </c>
      <c r="Q151" s="21" t="str">
        <f>IF(P151&lt;&gt;"",O151-P151,"")</f>
        <v/>
      </c>
      <c r="R151" s="99">
        <f>DAYS360(Tabelle1[[#This Row],[Spalte50]],Tabelle1[[#This Row],[Spalte51]])/30</f>
        <v>0</v>
      </c>
      <c r="S151" s="23"/>
      <c r="T151" s="23"/>
      <c r="U151" s="23"/>
      <c r="V151" s="24"/>
      <c r="W151" s="21"/>
      <c r="X151" s="21"/>
      <c r="Y151" s="21"/>
      <c r="Z151" s="21"/>
      <c r="AA151" s="24"/>
      <c r="AB151" s="24"/>
      <c r="AC151" s="24"/>
      <c r="AD151" s="25"/>
    </row>
    <row r="152" spans="1:30" x14ac:dyDescent="0.25">
      <c r="A152" s="26"/>
      <c r="B152" s="19"/>
      <c r="C152" s="20"/>
      <c r="D152" s="21"/>
      <c r="E152" s="21"/>
      <c r="F152" s="21"/>
      <c r="G152" s="21"/>
      <c r="H152" s="21"/>
      <c r="I152" s="21"/>
      <c r="J152" s="21"/>
      <c r="K152" s="21"/>
      <c r="L152" s="22"/>
      <c r="M152" s="22"/>
      <c r="N152" s="21"/>
      <c r="O152" s="21" t="str">
        <f>IF(D152=1,1,IF(E152=1,2,IF(F152=1,3,IF(G152=1,4,""))))</f>
        <v/>
      </c>
      <c r="P152" s="21" t="str" cm="1">
        <f t="array" ref="P152">IFERROR(INDEX(Tabelle1[Spalte524],MATCH(1,(Tabelle1[Spalte1]=Tabelle1[[#This Row],[Spalte1]])*(Tabelle1[Spalte51]=Tabelle1[[#This Row],[Spalte50]]-1),0)),"")</f>
        <v/>
      </c>
      <c r="Q152" s="21" t="str">
        <f>IF(P152&lt;&gt;"",O152-P152,"")</f>
        <v/>
      </c>
      <c r="R152" s="99">
        <f>DAYS360(Tabelle1[[#This Row],[Spalte50]],Tabelle1[[#This Row],[Spalte51]])/30</f>
        <v>0</v>
      </c>
      <c r="S152" s="23"/>
      <c r="T152" s="23"/>
      <c r="U152" s="23"/>
      <c r="V152" s="24"/>
      <c r="W152" s="21"/>
      <c r="X152" s="21"/>
      <c r="Y152" s="21"/>
      <c r="Z152" s="21"/>
      <c r="AA152" s="24"/>
      <c r="AB152" s="24"/>
      <c r="AC152" s="24"/>
      <c r="AD152" s="25"/>
    </row>
    <row r="153" spans="1:30" x14ac:dyDescent="0.25">
      <c r="A153" s="26"/>
      <c r="B153" s="19"/>
      <c r="C153" s="20"/>
      <c r="D153" s="21"/>
      <c r="E153" s="21"/>
      <c r="F153" s="21"/>
      <c r="G153" s="21"/>
      <c r="H153" s="21"/>
      <c r="I153" s="21"/>
      <c r="J153" s="21"/>
      <c r="K153" s="21"/>
      <c r="L153" s="22"/>
      <c r="M153" s="22"/>
      <c r="N153" s="21"/>
      <c r="O153" s="21" t="str">
        <f>IF(D153=1,1,IF(E153=1,2,IF(F153=1,3,IF(G153=1,4,""))))</f>
        <v/>
      </c>
      <c r="P153" s="21" t="str" cm="1">
        <f t="array" ref="P153">IFERROR(INDEX(Tabelle1[Spalte524],MATCH(1,(Tabelle1[Spalte1]=Tabelle1[[#This Row],[Spalte1]])*(Tabelle1[Spalte51]=Tabelle1[[#This Row],[Spalte50]]-1),0)),"")</f>
        <v/>
      </c>
      <c r="Q153" s="21" t="str">
        <f>IF(P153&lt;&gt;"",O153-P153,"")</f>
        <v/>
      </c>
      <c r="R153" s="99">
        <f>DAYS360(Tabelle1[[#This Row],[Spalte50]],Tabelle1[[#This Row],[Spalte51]])/30</f>
        <v>0</v>
      </c>
      <c r="S153" s="23"/>
      <c r="T153" s="23"/>
      <c r="U153" s="23"/>
      <c r="V153" s="24"/>
      <c r="W153" s="21"/>
      <c r="X153" s="21"/>
      <c r="Y153" s="21"/>
      <c r="Z153" s="21"/>
      <c r="AA153" s="24"/>
      <c r="AB153" s="24"/>
      <c r="AC153" s="24"/>
      <c r="AD153" s="25"/>
    </row>
    <row r="154" spans="1:30" x14ac:dyDescent="0.25">
      <c r="A154" s="26"/>
      <c r="B154" s="19"/>
      <c r="C154" s="20"/>
      <c r="D154" s="21"/>
      <c r="E154" s="21"/>
      <c r="F154" s="21"/>
      <c r="G154" s="21"/>
      <c r="H154" s="21"/>
      <c r="I154" s="21"/>
      <c r="J154" s="21"/>
      <c r="K154" s="21"/>
      <c r="L154" s="22"/>
      <c r="M154" s="22"/>
      <c r="N154" s="21"/>
      <c r="O154" s="21" t="str">
        <f>IF(D154=1,1,IF(E154=1,2,IF(F154=1,3,IF(G154=1,4,""))))</f>
        <v/>
      </c>
      <c r="P154" s="21" t="str" cm="1">
        <f t="array" ref="P154">IFERROR(INDEX(Tabelle1[Spalte524],MATCH(1,(Tabelle1[Spalte1]=Tabelle1[[#This Row],[Spalte1]])*(Tabelle1[Spalte51]=Tabelle1[[#This Row],[Spalte50]]-1),0)),"")</f>
        <v/>
      </c>
      <c r="Q154" s="21" t="str">
        <f>IF(P154&lt;&gt;"",O154-P154,"")</f>
        <v/>
      </c>
      <c r="R154" s="99">
        <f>DAYS360(Tabelle1[[#This Row],[Spalte50]],Tabelle1[[#This Row],[Spalte51]])/30</f>
        <v>0</v>
      </c>
      <c r="S154" s="23"/>
      <c r="T154" s="23"/>
      <c r="U154" s="23"/>
      <c r="V154" s="24"/>
      <c r="W154" s="21"/>
      <c r="X154" s="21"/>
      <c r="Y154" s="21"/>
      <c r="Z154" s="21"/>
      <c r="AA154" s="24"/>
      <c r="AB154" s="24"/>
      <c r="AC154" s="24"/>
      <c r="AD154" s="25"/>
    </row>
    <row r="155" spans="1:30" x14ac:dyDescent="0.25">
      <c r="A155" s="26"/>
      <c r="B155" s="19"/>
      <c r="C155" s="20"/>
      <c r="D155" s="21"/>
      <c r="E155" s="21"/>
      <c r="F155" s="21"/>
      <c r="G155" s="21"/>
      <c r="H155" s="21"/>
      <c r="I155" s="21"/>
      <c r="J155" s="21"/>
      <c r="K155" s="21"/>
      <c r="L155" s="22"/>
      <c r="M155" s="22"/>
      <c r="N155" s="21"/>
      <c r="O155" s="21" t="str">
        <f>IF(D155=1,1,IF(E155=1,2,IF(F155=1,3,IF(G155=1,4,""))))</f>
        <v/>
      </c>
      <c r="P155" s="21" t="str" cm="1">
        <f t="array" ref="P155">IFERROR(INDEX(Tabelle1[Spalte524],MATCH(1,(Tabelle1[Spalte1]=Tabelle1[[#This Row],[Spalte1]])*(Tabelle1[Spalte51]=Tabelle1[[#This Row],[Spalte50]]-1),0)),"")</f>
        <v/>
      </c>
      <c r="Q155" s="21" t="str">
        <f>IF(P155&lt;&gt;"",O155-P155,"")</f>
        <v/>
      </c>
      <c r="R155" s="99">
        <f>DAYS360(Tabelle1[[#This Row],[Spalte50]],Tabelle1[[#This Row],[Spalte51]])/30</f>
        <v>0</v>
      </c>
      <c r="S155" s="23"/>
      <c r="T155" s="23"/>
      <c r="U155" s="23"/>
      <c r="V155" s="24"/>
      <c r="W155" s="21"/>
      <c r="X155" s="21"/>
      <c r="Y155" s="21"/>
      <c r="Z155" s="21"/>
      <c r="AA155" s="24"/>
      <c r="AB155" s="24"/>
      <c r="AC155" s="24"/>
      <c r="AD155" s="25"/>
    </row>
    <row r="156" spans="1:30" x14ac:dyDescent="0.25">
      <c r="A156" s="26"/>
      <c r="B156" s="19"/>
      <c r="C156" s="20"/>
      <c r="D156" s="21"/>
      <c r="E156" s="21"/>
      <c r="F156" s="21"/>
      <c r="G156" s="21"/>
      <c r="H156" s="21"/>
      <c r="I156" s="21"/>
      <c r="J156" s="21"/>
      <c r="K156" s="21"/>
      <c r="L156" s="22"/>
      <c r="M156" s="22"/>
      <c r="N156" s="21"/>
      <c r="O156" s="21" t="str">
        <f>IF(D156=1,1,IF(E156=1,2,IF(F156=1,3,IF(G156=1,4,""))))</f>
        <v/>
      </c>
      <c r="P156" s="21" t="str" cm="1">
        <f t="array" ref="P156">IFERROR(INDEX(Tabelle1[Spalte524],MATCH(1,(Tabelle1[Spalte1]=Tabelle1[[#This Row],[Spalte1]])*(Tabelle1[Spalte51]=Tabelle1[[#This Row],[Spalte50]]-1),0)),"")</f>
        <v/>
      </c>
      <c r="Q156" s="21" t="str">
        <f>IF(P156&lt;&gt;"",O156-P156,"")</f>
        <v/>
      </c>
      <c r="R156" s="99">
        <f>DAYS360(Tabelle1[[#This Row],[Spalte50]],Tabelle1[[#This Row],[Spalte51]])/30</f>
        <v>0</v>
      </c>
      <c r="S156" s="23"/>
      <c r="T156" s="23"/>
      <c r="U156" s="23"/>
      <c r="V156" s="24"/>
      <c r="W156" s="21"/>
      <c r="X156" s="21"/>
      <c r="Y156" s="21"/>
      <c r="Z156" s="21"/>
      <c r="AA156" s="24"/>
      <c r="AB156" s="24"/>
      <c r="AC156" s="24"/>
      <c r="AD156" s="25"/>
    </row>
    <row r="157" spans="1:30" x14ac:dyDescent="0.25">
      <c r="A157" s="26"/>
      <c r="B157" s="19"/>
      <c r="C157" s="20"/>
      <c r="D157" s="21"/>
      <c r="E157" s="21"/>
      <c r="F157" s="21"/>
      <c r="G157" s="21"/>
      <c r="H157" s="21"/>
      <c r="I157" s="21"/>
      <c r="J157" s="21"/>
      <c r="K157" s="21"/>
      <c r="L157" s="22"/>
      <c r="M157" s="22"/>
      <c r="N157" s="21"/>
      <c r="O157" s="21" t="str">
        <f>IF(D157=1,1,IF(E157=1,2,IF(F157=1,3,IF(G157=1,4,""))))</f>
        <v/>
      </c>
      <c r="P157" s="21" t="str" cm="1">
        <f t="array" ref="P157">IFERROR(INDEX(Tabelle1[Spalte524],MATCH(1,(Tabelle1[Spalte1]=Tabelle1[[#This Row],[Spalte1]])*(Tabelle1[Spalte51]=Tabelle1[[#This Row],[Spalte50]]-1),0)),"")</f>
        <v/>
      </c>
      <c r="Q157" s="21" t="str">
        <f>IF(P157&lt;&gt;"",O157-P157,"")</f>
        <v/>
      </c>
      <c r="R157" s="99">
        <f>DAYS360(Tabelle1[[#This Row],[Spalte50]],Tabelle1[[#This Row],[Spalte51]])/30</f>
        <v>0</v>
      </c>
      <c r="S157" s="23"/>
      <c r="T157" s="23"/>
      <c r="U157" s="23"/>
      <c r="V157" s="24"/>
      <c r="W157" s="21"/>
      <c r="X157" s="21"/>
      <c r="Y157" s="21"/>
      <c r="Z157" s="21"/>
      <c r="AA157" s="24"/>
      <c r="AB157" s="24"/>
      <c r="AC157" s="24"/>
      <c r="AD157" s="25"/>
    </row>
    <row r="158" spans="1:30" x14ac:dyDescent="0.25">
      <c r="A158" s="26"/>
      <c r="B158" s="19"/>
      <c r="C158" s="20"/>
      <c r="D158" s="21"/>
      <c r="E158" s="21"/>
      <c r="F158" s="21"/>
      <c r="G158" s="21"/>
      <c r="H158" s="21"/>
      <c r="I158" s="21"/>
      <c r="J158" s="21"/>
      <c r="K158" s="21"/>
      <c r="L158" s="22"/>
      <c r="M158" s="22"/>
      <c r="N158" s="21"/>
      <c r="O158" s="21" t="str">
        <f>IF(D158=1,1,IF(E158=1,2,IF(F158=1,3,IF(G158=1,4,""))))</f>
        <v/>
      </c>
      <c r="P158" s="21" t="str" cm="1">
        <f t="array" ref="P158">IFERROR(INDEX(Tabelle1[Spalte524],MATCH(1,(Tabelle1[Spalte1]=Tabelle1[[#This Row],[Spalte1]])*(Tabelle1[Spalte51]=Tabelle1[[#This Row],[Spalte50]]-1),0)),"")</f>
        <v/>
      </c>
      <c r="Q158" s="21" t="str">
        <f>IF(P158&lt;&gt;"",O158-P158,"")</f>
        <v/>
      </c>
      <c r="R158" s="99">
        <f>DAYS360(Tabelle1[[#This Row],[Spalte50]],Tabelle1[[#This Row],[Spalte51]])/30</f>
        <v>0</v>
      </c>
      <c r="S158" s="23"/>
      <c r="T158" s="23"/>
      <c r="U158" s="23"/>
      <c r="V158" s="24"/>
      <c r="W158" s="21"/>
      <c r="X158" s="21"/>
      <c r="Y158" s="21"/>
      <c r="Z158" s="21"/>
      <c r="AA158" s="24"/>
      <c r="AB158" s="24"/>
      <c r="AC158" s="24"/>
      <c r="AD158" s="25"/>
    </row>
    <row r="159" spans="1:30" x14ac:dyDescent="0.25">
      <c r="A159" s="26"/>
      <c r="B159" s="19"/>
      <c r="C159" s="20"/>
      <c r="D159" s="21"/>
      <c r="E159" s="21"/>
      <c r="F159" s="21"/>
      <c r="G159" s="21"/>
      <c r="H159" s="21"/>
      <c r="I159" s="21"/>
      <c r="J159" s="21"/>
      <c r="K159" s="21"/>
      <c r="L159" s="22"/>
      <c r="M159" s="22"/>
      <c r="N159" s="21"/>
      <c r="O159" s="21" t="str">
        <f>IF(D159=1,1,IF(E159=1,2,IF(F159=1,3,IF(G159=1,4,""))))</f>
        <v/>
      </c>
      <c r="P159" s="21" t="str" cm="1">
        <f t="array" ref="P159">IFERROR(INDEX(Tabelle1[Spalte524],MATCH(1,(Tabelle1[Spalte1]=Tabelle1[[#This Row],[Spalte1]])*(Tabelle1[Spalte51]=Tabelle1[[#This Row],[Spalte50]]-1),0)),"")</f>
        <v/>
      </c>
      <c r="Q159" s="21" t="str">
        <f>IF(P159&lt;&gt;"",O159-P159,"")</f>
        <v/>
      </c>
      <c r="R159" s="99">
        <f>DAYS360(Tabelle1[[#This Row],[Spalte50]],Tabelle1[[#This Row],[Spalte51]])/30</f>
        <v>0</v>
      </c>
      <c r="S159" s="23"/>
      <c r="T159" s="23"/>
      <c r="U159" s="23"/>
      <c r="V159" s="24"/>
      <c r="W159" s="21"/>
      <c r="X159" s="21"/>
      <c r="Y159" s="21"/>
      <c r="Z159" s="21"/>
      <c r="AA159" s="24"/>
      <c r="AB159" s="24"/>
      <c r="AC159" s="24"/>
      <c r="AD159" s="25"/>
    </row>
    <row r="160" spans="1:30" x14ac:dyDescent="0.25">
      <c r="A160" s="26"/>
      <c r="B160" s="19"/>
      <c r="C160" s="20"/>
      <c r="D160" s="21"/>
      <c r="E160" s="21"/>
      <c r="F160" s="21"/>
      <c r="G160" s="21"/>
      <c r="H160" s="21"/>
      <c r="I160" s="21"/>
      <c r="J160" s="21"/>
      <c r="K160" s="21"/>
      <c r="L160" s="22"/>
      <c r="M160" s="22"/>
      <c r="N160" s="21"/>
      <c r="O160" s="21" t="str">
        <f>IF(D160=1,1,IF(E160=1,2,IF(F160=1,3,IF(G160=1,4,""))))</f>
        <v/>
      </c>
      <c r="P160" s="21" t="str" cm="1">
        <f t="array" ref="P160">IFERROR(INDEX(Tabelle1[Spalte524],MATCH(1,(Tabelle1[Spalte1]=Tabelle1[[#This Row],[Spalte1]])*(Tabelle1[Spalte51]=Tabelle1[[#This Row],[Spalte50]]-1),0)),"")</f>
        <v/>
      </c>
      <c r="Q160" s="21" t="str">
        <f>IF(P160&lt;&gt;"",O160-P160,"")</f>
        <v/>
      </c>
      <c r="R160" s="99">
        <f>DAYS360(Tabelle1[[#This Row],[Spalte50]],Tabelle1[[#This Row],[Spalte51]])/30</f>
        <v>0</v>
      </c>
      <c r="S160" s="23"/>
      <c r="T160" s="23"/>
      <c r="U160" s="23"/>
      <c r="V160" s="24"/>
      <c r="W160" s="21"/>
      <c r="X160" s="21"/>
      <c r="Y160" s="21"/>
      <c r="Z160" s="21"/>
      <c r="AA160" s="24"/>
      <c r="AB160" s="24"/>
      <c r="AC160" s="24"/>
      <c r="AD160" s="25"/>
    </row>
    <row r="161" spans="1:30" x14ac:dyDescent="0.25">
      <c r="A161" s="26"/>
      <c r="B161" s="19"/>
      <c r="C161" s="20"/>
      <c r="D161" s="21"/>
      <c r="E161" s="21"/>
      <c r="F161" s="21"/>
      <c r="G161" s="21"/>
      <c r="H161" s="21"/>
      <c r="I161" s="21"/>
      <c r="J161" s="21"/>
      <c r="K161" s="21"/>
      <c r="L161" s="22"/>
      <c r="M161" s="22"/>
      <c r="N161" s="21"/>
      <c r="O161" s="21" t="str">
        <f>IF(D161=1,1,IF(E161=1,2,IF(F161=1,3,IF(G161=1,4,""))))</f>
        <v/>
      </c>
      <c r="P161" s="21" t="str" cm="1">
        <f t="array" ref="P161">IFERROR(INDEX(Tabelle1[Spalte524],MATCH(1,(Tabelle1[Spalte1]=Tabelle1[[#This Row],[Spalte1]])*(Tabelle1[Spalte51]=Tabelle1[[#This Row],[Spalte50]]-1),0)),"")</f>
        <v/>
      </c>
      <c r="Q161" s="21" t="str">
        <f>IF(P161&lt;&gt;"",O161-P161,"")</f>
        <v/>
      </c>
      <c r="R161" s="99">
        <f>DAYS360(Tabelle1[[#This Row],[Spalte50]],Tabelle1[[#This Row],[Spalte51]])/30</f>
        <v>0</v>
      </c>
      <c r="S161" s="23"/>
      <c r="T161" s="23"/>
      <c r="U161" s="23"/>
      <c r="V161" s="24"/>
      <c r="W161" s="21"/>
      <c r="X161" s="21"/>
      <c r="Y161" s="21"/>
      <c r="Z161" s="21"/>
      <c r="AA161" s="24"/>
      <c r="AB161" s="24"/>
      <c r="AC161" s="24"/>
      <c r="AD161" s="25"/>
    </row>
    <row r="162" spans="1:30" x14ac:dyDescent="0.25">
      <c r="A162" s="26"/>
      <c r="B162" s="19"/>
      <c r="C162" s="20"/>
      <c r="D162" s="21"/>
      <c r="E162" s="21"/>
      <c r="F162" s="21"/>
      <c r="G162" s="21"/>
      <c r="H162" s="21"/>
      <c r="I162" s="21"/>
      <c r="J162" s="21"/>
      <c r="K162" s="21"/>
      <c r="L162" s="22"/>
      <c r="M162" s="22"/>
      <c r="N162" s="21"/>
      <c r="O162" s="21" t="str">
        <f>IF(D162=1,1,IF(E162=1,2,IF(F162=1,3,IF(G162=1,4,""))))</f>
        <v/>
      </c>
      <c r="P162" s="21" t="str" cm="1">
        <f t="array" ref="P162">IFERROR(INDEX(Tabelle1[Spalte524],MATCH(1,(Tabelle1[Spalte1]=Tabelle1[[#This Row],[Spalte1]])*(Tabelle1[Spalte51]=Tabelle1[[#This Row],[Spalte50]]-1),0)),"")</f>
        <v/>
      </c>
      <c r="Q162" s="21" t="str">
        <f>IF(P162&lt;&gt;"",O162-P162,"")</f>
        <v/>
      </c>
      <c r="R162" s="99">
        <f>DAYS360(Tabelle1[[#This Row],[Spalte50]],Tabelle1[[#This Row],[Spalte51]])/30</f>
        <v>0</v>
      </c>
      <c r="S162" s="23"/>
      <c r="T162" s="23"/>
      <c r="U162" s="23"/>
      <c r="V162" s="24"/>
      <c r="W162" s="21"/>
      <c r="X162" s="21"/>
      <c r="Y162" s="21"/>
      <c r="Z162" s="21"/>
      <c r="AA162" s="24"/>
      <c r="AB162" s="24"/>
      <c r="AC162" s="24"/>
      <c r="AD162" s="25"/>
    </row>
    <row r="163" spans="1:30" x14ac:dyDescent="0.25">
      <c r="A163" s="26"/>
      <c r="B163" s="19"/>
      <c r="C163" s="20"/>
      <c r="D163" s="21"/>
      <c r="E163" s="21"/>
      <c r="F163" s="21"/>
      <c r="G163" s="21"/>
      <c r="H163" s="21"/>
      <c r="I163" s="21"/>
      <c r="J163" s="21"/>
      <c r="K163" s="21"/>
      <c r="L163" s="22"/>
      <c r="M163" s="22"/>
      <c r="N163" s="21"/>
      <c r="O163" s="21" t="str">
        <f>IF(D163=1,1,IF(E163=1,2,IF(F163=1,3,IF(G163=1,4,""))))</f>
        <v/>
      </c>
      <c r="P163" s="21" t="str" cm="1">
        <f t="array" ref="P163">IFERROR(INDEX(Tabelle1[Spalte524],MATCH(1,(Tabelle1[Spalte1]=Tabelle1[[#This Row],[Spalte1]])*(Tabelle1[Spalte51]=Tabelle1[[#This Row],[Spalte50]]-1),0)),"")</f>
        <v/>
      </c>
      <c r="Q163" s="21" t="str">
        <f>IF(P163&lt;&gt;"",O163-P163,"")</f>
        <v/>
      </c>
      <c r="R163" s="99">
        <f>DAYS360(Tabelle1[[#This Row],[Spalte50]],Tabelle1[[#This Row],[Spalte51]])/30</f>
        <v>0</v>
      </c>
      <c r="S163" s="23"/>
      <c r="T163" s="23"/>
      <c r="U163" s="23"/>
      <c r="V163" s="24"/>
      <c r="W163" s="21"/>
      <c r="X163" s="21"/>
      <c r="Y163" s="21"/>
      <c r="Z163" s="21"/>
      <c r="AA163" s="24"/>
      <c r="AB163" s="24"/>
      <c r="AC163" s="24"/>
      <c r="AD163" s="25"/>
    </row>
    <row r="164" spans="1:30" x14ac:dyDescent="0.25">
      <c r="A164" s="26"/>
      <c r="B164" s="19"/>
      <c r="C164" s="20"/>
      <c r="D164" s="21"/>
      <c r="E164" s="21"/>
      <c r="F164" s="21"/>
      <c r="G164" s="21"/>
      <c r="H164" s="21"/>
      <c r="I164" s="21"/>
      <c r="J164" s="21"/>
      <c r="K164" s="21"/>
      <c r="L164" s="22"/>
      <c r="M164" s="22"/>
      <c r="N164" s="21"/>
      <c r="O164" s="21" t="str">
        <f>IF(D164=1,1,IF(E164=1,2,IF(F164=1,3,IF(G164=1,4,""))))</f>
        <v/>
      </c>
      <c r="P164" s="21" t="str" cm="1">
        <f t="array" ref="P164">IFERROR(INDEX(Tabelle1[Spalte524],MATCH(1,(Tabelle1[Spalte1]=Tabelle1[[#This Row],[Spalte1]])*(Tabelle1[Spalte51]=Tabelle1[[#This Row],[Spalte50]]-1),0)),"")</f>
        <v/>
      </c>
      <c r="Q164" s="21" t="str">
        <f>IF(P164&lt;&gt;"",O164-P164,"")</f>
        <v/>
      </c>
      <c r="R164" s="99">
        <f>DAYS360(Tabelle1[[#This Row],[Spalte50]],Tabelle1[[#This Row],[Spalte51]])/30</f>
        <v>0</v>
      </c>
      <c r="S164" s="23"/>
      <c r="T164" s="23"/>
      <c r="U164" s="23"/>
      <c r="V164" s="24"/>
      <c r="W164" s="21"/>
      <c r="X164" s="21"/>
      <c r="Y164" s="21"/>
      <c r="Z164" s="21"/>
      <c r="AA164" s="24"/>
      <c r="AB164" s="24"/>
      <c r="AC164" s="24"/>
      <c r="AD164" s="25"/>
    </row>
    <row r="165" spans="1:30" x14ac:dyDescent="0.25">
      <c r="A165" s="26"/>
      <c r="B165" s="19"/>
      <c r="C165" s="20"/>
      <c r="D165" s="21"/>
      <c r="E165" s="21"/>
      <c r="F165" s="21"/>
      <c r="G165" s="21"/>
      <c r="H165" s="21"/>
      <c r="I165" s="21"/>
      <c r="J165" s="21"/>
      <c r="K165" s="21"/>
      <c r="L165" s="22"/>
      <c r="M165" s="22"/>
      <c r="N165" s="21"/>
      <c r="O165" s="21" t="str">
        <f>IF(D165=1,1,IF(E165=1,2,IF(F165=1,3,IF(G165=1,4,""))))</f>
        <v/>
      </c>
      <c r="P165" s="21" t="str" cm="1">
        <f t="array" ref="P165">IFERROR(INDEX(Tabelle1[Spalte524],MATCH(1,(Tabelle1[Spalte1]=Tabelle1[[#This Row],[Spalte1]])*(Tabelle1[Spalte51]=Tabelle1[[#This Row],[Spalte50]]-1),0)),"")</f>
        <v/>
      </c>
      <c r="Q165" s="21" t="str">
        <f>IF(P165&lt;&gt;"",O165-P165,"")</f>
        <v/>
      </c>
      <c r="R165" s="99">
        <f>DAYS360(Tabelle1[[#This Row],[Spalte50]],Tabelle1[[#This Row],[Spalte51]])/30</f>
        <v>0</v>
      </c>
      <c r="S165" s="23"/>
      <c r="T165" s="23"/>
      <c r="U165" s="23"/>
      <c r="V165" s="24"/>
      <c r="W165" s="21"/>
      <c r="X165" s="21"/>
      <c r="Y165" s="21"/>
      <c r="Z165" s="21"/>
      <c r="AA165" s="24"/>
      <c r="AB165" s="24"/>
      <c r="AC165" s="24"/>
      <c r="AD165" s="25"/>
    </row>
    <row r="166" spans="1:30" x14ac:dyDescent="0.25">
      <c r="A166" s="26"/>
      <c r="B166" s="19"/>
      <c r="C166" s="20"/>
      <c r="D166" s="21"/>
      <c r="E166" s="21"/>
      <c r="F166" s="21"/>
      <c r="G166" s="21"/>
      <c r="H166" s="21"/>
      <c r="I166" s="21"/>
      <c r="J166" s="21"/>
      <c r="K166" s="21"/>
      <c r="L166" s="22"/>
      <c r="M166" s="22"/>
      <c r="N166" s="21"/>
      <c r="O166" s="21" t="str">
        <f>IF(D166=1,1,IF(E166=1,2,IF(F166=1,3,IF(G166=1,4,""))))</f>
        <v/>
      </c>
      <c r="P166" s="21" t="str" cm="1">
        <f t="array" ref="P166">IFERROR(INDEX(Tabelle1[Spalte524],MATCH(1,(Tabelle1[Spalte1]=Tabelle1[[#This Row],[Spalte1]])*(Tabelle1[Spalte51]=Tabelle1[[#This Row],[Spalte50]]-1),0)),"")</f>
        <v/>
      </c>
      <c r="Q166" s="21" t="str">
        <f>IF(P166&lt;&gt;"",O166-P166,"")</f>
        <v/>
      </c>
      <c r="R166" s="99">
        <f>DAYS360(Tabelle1[[#This Row],[Spalte50]],Tabelle1[[#This Row],[Spalte51]])/30</f>
        <v>0</v>
      </c>
      <c r="S166" s="23"/>
      <c r="T166" s="23"/>
      <c r="U166" s="23"/>
      <c r="V166" s="24"/>
      <c r="W166" s="21"/>
      <c r="X166" s="21"/>
      <c r="Y166" s="21"/>
      <c r="Z166" s="21"/>
      <c r="AA166" s="24"/>
      <c r="AB166" s="24"/>
      <c r="AC166" s="24"/>
      <c r="AD166" s="25"/>
    </row>
    <row r="167" spans="1:30" x14ac:dyDescent="0.25">
      <c r="A167" s="26"/>
      <c r="B167" s="19"/>
      <c r="C167" s="20"/>
      <c r="D167" s="21"/>
      <c r="E167" s="21"/>
      <c r="F167" s="21"/>
      <c r="G167" s="21"/>
      <c r="H167" s="21"/>
      <c r="I167" s="21"/>
      <c r="J167" s="21"/>
      <c r="K167" s="21"/>
      <c r="L167" s="22"/>
      <c r="M167" s="22"/>
      <c r="N167" s="21"/>
      <c r="O167" s="21" t="str">
        <f>IF(D167=1,1,IF(E167=1,2,IF(F167=1,3,IF(G167=1,4,""))))</f>
        <v/>
      </c>
      <c r="P167" s="21" t="str" cm="1">
        <f t="array" ref="P167">IFERROR(INDEX(Tabelle1[Spalte524],MATCH(1,(Tabelle1[Spalte1]=Tabelle1[[#This Row],[Spalte1]])*(Tabelle1[Spalte51]=Tabelle1[[#This Row],[Spalte50]]-1),0)),"")</f>
        <v/>
      </c>
      <c r="Q167" s="21" t="str">
        <f>IF(P167&lt;&gt;"",O167-P167,"")</f>
        <v/>
      </c>
      <c r="R167" s="99">
        <f>DAYS360(Tabelle1[[#This Row],[Spalte50]],Tabelle1[[#This Row],[Spalte51]])/30</f>
        <v>0</v>
      </c>
      <c r="S167" s="23"/>
      <c r="T167" s="23"/>
      <c r="U167" s="23"/>
      <c r="V167" s="24"/>
      <c r="W167" s="21"/>
      <c r="X167" s="21"/>
      <c r="Y167" s="21"/>
      <c r="Z167" s="21"/>
      <c r="AA167" s="24"/>
      <c r="AB167" s="24"/>
      <c r="AC167" s="24"/>
      <c r="AD167" s="25"/>
    </row>
    <row r="168" spans="1:30" x14ac:dyDescent="0.25">
      <c r="A168" s="26"/>
      <c r="B168" s="19"/>
      <c r="C168" s="20"/>
      <c r="D168" s="21"/>
      <c r="E168" s="21"/>
      <c r="F168" s="21"/>
      <c r="G168" s="21"/>
      <c r="H168" s="21"/>
      <c r="I168" s="21"/>
      <c r="J168" s="21"/>
      <c r="K168" s="21"/>
      <c r="L168" s="22"/>
      <c r="M168" s="22"/>
      <c r="N168" s="21"/>
      <c r="O168" s="21" t="str">
        <f>IF(D168=1,1,IF(E168=1,2,IF(F168=1,3,IF(G168=1,4,""))))</f>
        <v/>
      </c>
      <c r="P168" s="21" t="str" cm="1">
        <f t="array" ref="P168">IFERROR(INDEX(Tabelle1[Spalte524],MATCH(1,(Tabelle1[Spalte1]=Tabelle1[[#This Row],[Spalte1]])*(Tabelle1[Spalte51]=Tabelle1[[#This Row],[Spalte50]]-1),0)),"")</f>
        <v/>
      </c>
      <c r="Q168" s="21" t="str">
        <f>IF(P168&lt;&gt;"",O168-P168,"")</f>
        <v/>
      </c>
      <c r="R168" s="99">
        <f>DAYS360(Tabelle1[[#This Row],[Spalte50]],Tabelle1[[#This Row],[Spalte51]])/30</f>
        <v>0</v>
      </c>
      <c r="S168" s="23"/>
      <c r="T168" s="23"/>
      <c r="U168" s="23"/>
      <c r="V168" s="24"/>
      <c r="W168" s="21"/>
      <c r="X168" s="21"/>
      <c r="Y168" s="21"/>
      <c r="Z168" s="21"/>
      <c r="AA168" s="24"/>
      <c r="AB168" s="24"/>
      <c r="AC168" s="24"/>
      <c r="AD168" s="25"/>
    </row>
    <row r="169" spans="1:30" x14ac:dyDescent="0.25">
      <c r="A169" s="26"/>
      <c r="B169" s="19"/>
      <c r="C169" s="20"/>
      <c r="D169" s="21"/>
      <c r="E169" s="21"/>
      <c r="F169" s="21"/>
      <c r="G169" s="21"/>
      <c r="H169" s="21"/>
      <c r="I169" s="21"/>
      <c r="J169" s="21"/>
      <c r="K169" s="21"/>
      <c r="L169" s="22"/>
      <c r="M169" s="22"/>
      <c r="N169" s="21"/>
      <c r="O169" s="21" t="str">
        <f>IF(D169=1,1,IF(E169=1,2,IF(F169=1,3,IF(G169=1,4,""))))</f>
        <v/>
      </c>
      <c r="P169" s="21" t="str" cm="1">
        <f t="array" ref="P169">IFERROR(INDEX(Tabelle1[Spalte524],MATCH(1,(Tabelle1[Spalte1]=Tabelle1[[#This Row],[Spalte1]])*(Tabelle1[Spalte51]=Tabelle1[[#This Row],[Spalte50]]-1),0)),"")</f>
        <v/>
      </c>
      <c r="Q169" s="21" t="str">
        <f>IF(P169&lt;&gt;"",O169-P169,"")</f>
        <v/>
      </c>
      <c r="R169" s="99">
        <f>DAYS360(Tabelle1[[#This Row],[Spalte50]],Tabelle1[[#This Row],[Spalte51]])/30</f>
        <v>0</v>
      </c>
      <c r="S169" s="23"/>
      <c r="T169" s="23"/>
      <c r="U169" s="23"/>
      <c r="V169" s="24"/>
      <c r="W169" s="21"/>
      <c r="X169" s="21"/>
      <c r="Y169" s="21"/>
      <c r="Z169" s="21"/>
      <c r="AA169" s="24"/>
      <c r="AB169" s="24"/>
      <c r="AC169" s="24"/>
      <c r="AD169" s="25"/>
    </row>
    <row r="170" spans="1:30" x14ac:dyDescent="0.25">
      <c r="A170" s="26"/>
      <c r="B170" s="19"/>
      <c r="C170" s="20"/>
      <c r="D170" s="21"/>
      <c r="E170" s="21"/>
      <c r="F170" s="21"/>
      <c r="G170" s="21"/>
      <c r="H170" s="21"/>
      <c r="I170" s="21"/>
      <c r="J170" s="21"/>
      <c r="K170" s="21"/>
      <c r="L170" s="22"/>
      <c r="M170" s="22"/>
      <c r="N170" s="21"/>
      <c r="O170" s="21" t="str">
        <f>IF(D170=1,1,IF(E170=1,2,IF(F170=1,3,IF(G170=1,4,""))))</f>
        <v/>
      </c>
      <c r="P170" s="21" t="str" cm="1">
        <f t="array" ref="P170">IFERROR(INDEX(Tabelle1[Spalte524],MATCH(1,(Tabelle1[Spalte1]=Tabelle1[[#This Row],[Spalte1]])*(Tabelle1[Spalte51]=Tabelle1[[#This Row],[Spalte50]]-1),0)),"")</f>
        <v/>
      </c>
      <c r="Q170" s="21" t="str">
        <f>IF(P170&lt;&gt;"",O170-P170,"")</f>
        <v/>
      </c>
      <c r="R170" s="99">
        <f>DAYS360(Tabelle1[[#This Row],[Spalte50]],Tabelle1[[#This Row],[Spalte51]])/30</f>
        <v>0</v>
      </c>
      <c r="S170" s="23"/>
      <c r="T170" s="23"/>
      <c r="U170" s="23"/>
      <c r="V170" s="24"/>
      <c r="W170" s="21"/>
      <c r="X170" s="21"/>
      <c r="Y170" s="21"/>
      <c r="Z170" s="21"/>
      <c r="AA170" s="24"/>
      <c r="AB170" s="24"/>
      <c r="AC170" s="24"/>
      <c r="AD170" s="25"/>
    </row>
    <row r="171" spans="1:30" x14ac:dyDescent="0.25">
      <c r="A171" s="26"/>
      <c r="B171" s="19"/>
      <c r="C171" s="20"/>
      <c r="D171" s="21"/>
      <c r="E171" s="21"/>
      <c r="F171" s="21"/>
      <c r="G171" s="21"/>
      <c r="H171" s="21"/>
      <c r="I171" s="21"/>
      <c r="J171" s="21"/>
      <c r="K171" s="21"/>
      <c r="L171" s="22"/>
      <c r="M171" s="22"/>
      <c r="N171" s="21"/>
      <c r="O171" s="21" t="str">
        <f>IF(D171=1,1,IF(E171=1,2,IF(F171=1,3,IF(G171=1,4,""))))</f>
        <v/>
      </c>
      <c r="P171" s="21" t="str" cm="1">
        <f t="array" ref="P171">IFERROR(INDEX(Tabelle1[Spalte524],MATCH(1,(Tabelle1[Spalte1]=Tabelle1[[#This Row],[Spalte1]])*(Tabelle1[Spalte51]=Tabelle1[[#This Row],[Spalte50]]-1),0)),"")</f>
        <v/>
      </c>
      <c r="Q171" s="21" t="str">
        <f>IF(P171&lt;&gt;"",O171-P171,"")</f>
        <v/>
      </c>
      <c r="R171" s="99">
        <f>DAYS360(Tabelle1[[#This Row],[Spalte50]],Tabelle1[[#This Row],[Spalte51]])/30</f>
        <v>0</v>
      </c>
      <c r="S171" s="23"/>
      <c r="T171" s="23"/>
      <c r="U171" s="23"/>
      <c r="V171" s="24"/>
      <c r="W171" s="21"/>
      <c r="X171" s="21"/>
      <c r="Y171" s="21"/>
      <c r="Z171" s="21"/>
      <c r="AA171" s="24"/>
      <c r="AB171" s="24"/>
      <c r="AC171" s="24"/>
      <c r="AD171" s="25"/>
    </row>
    <row r="172" spans="1:30" x14ac:dyDescent="0.25">
      <c r="A172" s="26"/>
      <c r="B172" s="19"/>
      <c r="C172" s="20"/>
      <c r="D172" s="21"/>
      <c r="E172" s="21"/>
      <c r="F172" s="21"/>
      <c r="G172" s="21"/>
      <c r="H172" s="21"/>
      <c r="I172" s="21"/>
      <c r="J172" s="21"/>
      <c r="K172" s="21"/>
      <c r="L172" s="22"/>
      <c r="M172" s="22"/>
      <c r="N172" s="21"/>
      <c r="O172" s="21" t="str">
        <f>IF(D172=1,1,IF(E172=1,2,IF(F172=1,3,IF(G172=1,4,""))))</f>
        <v/>
      </c>
      <c r="P172" s="21" t="str" cm="1">
        <f t="array" ref="P172">IFERROR(INDEX(Tabelle1[Spalte524],MATCH(1,(Tabelle1[Spalte1]=Tabelle1[[#This Row],[Spalte1]])*(Tabelle1[Spalte51]=Tabelle1[[#This Row],[Spalte50]]-1),0)),"")</f>
        <v/>
      </c>
      <c r="Q172" s="21" t="str">
        <f>IF(P172&lt;&gt;"",O172-P172,"")</f>
        <v/>
      </c>
      <c r="R172" s="99">
        <f>DAYS360(Tabelle1[[#This Row],[Spalte50]],Tabelle1[[#This Row],[Spalte51]])/30</f>
        <v>0</v>
      </c>
      <c r="S172" s="23"/>
      <c r="T172" s="23"/>
      <c r="U172" s="23"/>
      <c r="V172" s="24"/>
      <c r="W172" s="21"/>
      <c r="X172" s="21"/>
      <c r="Y172" s="21"/>
      <c r="Z172" s="21"/>
      <c r="AA172" s="24"/>
      <c r="AB172" s="24"/>
      <c r="AC172" s="24"/>
      <c r="AD172" s="25"/>
    </row>
    <row r="173" spans="1:30" x14ac:dyDescent="0.25">
      <c r="A173" s="26"/>
      <c r="B173" s="19"/>
      <c r="C173" s="20"/>
      <c r="D173" s="21"/>
      <c r="E173" s="21"/>
      <c r="F173" s="21"/>
      <c r="G173" s="21"/>
      <c r="H173" s="21"/>
      <c r="I173" s="21"/>
      <c r="J173" s="21"/>
      <c r="K173" s="21"/>
      <c r="L173" s="22"/>
      <c r="M173" s="22"/>
      <c r="N173" s="21"/>
      <c r="O173" s="21" t="str">
        <f>IF(D173=1,1,IF(E173=1,2,IF(F173=1,3,IF(G173=1,4,""))))</f>
        <v/>
      </c>
      <c r="P173" s="21" t="str" cm="1">
        <f t="array" ref="P173">IFERROR(INDEX(Tabelle1[Spalte524],MATCH(1,(Tabelle1[Spalte1]=Tabelle1[[#This Row],[Spalte1]])*(Tabelle1[Spalte51]=Tabelle1[[#This Row],[Spalte50]]-1),0)),"")</f>
        <v/>
      </c>
      <c r="Q173" s="21" t="str">
        <f>IF(P173&lt;&gt;"",O173-P173,"")</f>
        <v/>
      </c>
      <c r="R173" s="99">
        <f>DAYS360(Tabelle1[[#This Row],[Spalte50]],Tabelle1[[#This Row],[Spalte51]])/30</f>
        <v>0</v>
      </c>
      <c r="S173" s="23"/>
      <c r="T173" s="23"/>
      <c r="U173" s="23"/>
      <c r="V173" s="24"/>
      <c r="W173" s="21"/>
      <c r="X173" s="21"/>
      <c r="Y173" s="21"/>
      <c r="Z173" s="21"/>
      <c r="AA173" s="24"/>
      <c r="AB173" s="24"/>
      <c r="AC173" s="24"/>
      <c r="AD173" s="25"/>
    </row>
    <row r="174" spans="1:30" x14ac:dyDescent="0.25">
      <c r="A174" s="26"/>
      <c r="B174" s="19"/>
      <c r="C174" s="20"/>
      <c r="D174" s="21"/>
      <c r="E174" s="21"/>
      <c r="F174" s="21"/>
      <c r="G174" s="21"/>
      <c r="H174" s="21"/>
      <c r="I174" s="21"/>
      <c r="J174" s="21"/>
      <c r="K174" s="21"/>
      <c r="L174" s="22"/>
      <c r="M174" s="22"/>
      <c r="N174" s="21"/>
      <c r="O174" s="21" t="str">
        <f>IF(D174=1,1,IF(E174=1,2,IF(F174=1,3,IF(G174=1,4,""))))</f>
        <v/>
      </c>
      <c r="P174" s="21" t="str" cm="1">
        <f t="array" ref="P174">IFERROR(INDEX(Tabelle1[Spalte524],MATCH(1,(Tabelle1[Spalte1]=Tabelle1[[#This Row],[Spalte1]])*(Tabelle1[Spalte51]=Tabelle1[[#This Row],[Spalte50]]-1),0)),"")</f>
        <v/>
      </c>
      <c r="Q174" s="21" t="str">
        <f>IF(P174&lt;&gt;"",O174-P174,"")</f>
        <v/>
      </c>
      <c r="R174" s="99">
        <f>DAYS360(Tabelle1[[#This Row],[Spalte50]],Tabelle1[[#This Row],[Spalte51]])/30</f>
        <v>0</v>
      </c>
      <c r="S174" s="23"/>
      <c r="T174" s="23"/>
      <c r="U174" s="23"/>
      <c r="V174" s="24"/>
      <c r="W174" s="21"/>
      <c r="X174" s="21"/>
      <c r="Y174" s="21"/>
      <c r="Z174" s="21"/>
      <c r="AA174" s="24"/>
      <c r="AB174" s="24"/>
      <c r="AC174" s="24"/>
      <c r="AD174" s="25"/>
    </row>
    <row r="175" spans="1:30" x14ac:dyDescent="0.25">
      <c r="A175" s="26"/>
      <c r="B175" s="19"/>
      <c r="C175" s="20"/>
      <c r="D175" s="21"/>
      <c r="E175" s="21"/>
      <c r="F175" s="21"/>
      <c r="G175" s="21"/>
      <c r="H175" s="21"/>
      <c r="I175" s="21"/>
      <c r="J175" s="21"/>
      <c r="K175" s="21"/>
      <c r="L175" s="22"/>
      <c r="M175" s="22"/>
      <c r="N175" s="21"/>
      <c r="O175" s="21" t="str">
        <f>IF(D175=1,1,IF(E175=1,2,IF(F175=1,3,IF(G175=1,4,""))))</f>
        <v/>
      </c>
      <c r="P175" s="21" t="str" cm="1">
        <f t="array" ref="P175">IFERROR(INDEX(Tabelle1[Spalte524],MATCH(1,(Tabelle1[Spalte1]=Tabelle1[[#This Row],[Spalte1]])*(Tabelle1[Spalte51]=Tabelle1[[#This Row],[Spalte50]]-1),0)),"")</f>
        <v/>
      </c>
      <c r="Q175" s="21" t="str">
        <f>IF(P175&lt;&gt;"",O175-P175,"")</f>
        <v/>
      </c>
      <c r="R175" s="99">
        <f>DAYS360(Tabelle1[[#This Row],[Spalte50]],Tabelle1[[#This Row],[Spalte51]])/30</f>
        <v>0</v>
      </c>
      <c r="S175" s="23"/>
      <c r="T175" s="23"/>
      <c r="U175" s="23"/>
      <c r="V175" s="24"/>
      <c r="W175" s="21"/>
      <c r="X175" s="21"/>
      <c r="Y175" s="21"/>
      <c r="Z175" s="21"/>
      <c r="AA175" s="24"/>
      <c r="AB175" s="24"/>
      <c r="AC175" s="24"/>
      <c r="AD175" s="25"/>
    </row>
    <row r="176" spans="1:30" x14ac:dyDescent="0.25">
      <c r="A176" s="26"/>
      <c r="B176" s="19"/>
      <c r="C176" s="20"/>
      <c r="D176" s="21"/>
      <c r="E176" s="21"/>
      <c r="F176" s="21"/>
      <c r="G176" s="21"/>
      <c r="H176" s="21"/>
      <c r="I176" s="21"/>
      <c r="J176" s="21"/>
      <c r="K176" s="21"/>
      <c r="L176" s="22"/>
      <c r="M176" s="22"/>
      <c r="N176" s="21"/>
      <c r="O176" s="21" t="str">
        <f>IF(D176=1,1,IF(E176=1,2,IF(F176=1,3,IF(G176=1,4,""))))</f>
        <v/>
      </c>
      <c r="P176" s="21" t="str" cm="1">
        <f t="array" ref="P176">IFERROR(INDEX(Tabelle1[Spalte524],MATCH(1,(Tabelle1[Spalte1]=Tabelle1[[#This Row],[Spalte1]])*(Tabelle1[Spalte51]=Tabelle1[[#This Row],[Spalte50]]-1),0)),"")</f>
        <v/>
      </c>
      <c r="Q176" s="21" t="str">
        <f>IF(P176&lt;&gt;"",O176-P176,"")</f>
        <v/>
      </c>
      <c r="R176" s="99">
        <f>DAYS360(Tabelle1[[#This Row],[Spalte50]],Tabelle1[[#This Row],[Spalte51]])/30</f>
        <v>0</v>
      </c>
      <c r="S176" s="23"/>
      <c r="T176" s="23"/>
      <c r="U176" s="23"/>
      <c r="V176" s="24"/>
      <c r="W176" s="21"/>
      <c r="X176" s="21"/>
      <c r="Y176" s="21"/>
      <c r="Z176" s="21"/>
      <c r="AA176" s="24"/>
      <c r="AB176" s="24"/>
      <c r="AC176" s="24"/>
      <c r="AD176" s="25"/>
    </row>
    <row r="177" spans="1:30" x14ac:dyDescent="0.25">
      <c r="A177" s="26"/>
      <c r="B177" s="19"/>
      <c r="C177" s="20"/>
      <c r="D177" s="21"/>
      <c r="E177" s="21"/>
      <c r="F177" s="21"/>
      <c r="G177" s="21"/>
      <c r="H177" s="21"/>
      <c r="I177" s="21"/>
      <c r="J177" s="21"/>
      <c r="K177" s="21"/>
      <c r="L177" s="22"/>
      <c r="M177" s="22"/>
      <c r="N177" s="21"/>
      <c r="O177" s="21" t="str">
        <f>IF(D177=1,1,IF(E177=1,2,IF(F177=1,3,IF(G177=1,4,""))))</f>
        <v/>
      </c>
      <c r="P177" s="21" t="str" cm="1">
        <f t="array" ref="P177">IFERROR(INDEX(Tabelle1[Spalte524],MATCH(1,(Tabelle1[Spalte1]=Tabelle1[[#This Row],[Spalte1]])*(Tabelle1[Spalte51]=Tabelle1[[#This Row],[Spalte50]]-1),0)),"")</f>
        <v/>
      </c>
      <c r="Q177" s="21" t="str">
        <f>IF(P177&lt;&gt;"",O177-P177,"")</f>
        <v/>
      </c>
      <c r="R177" s="99">
        <f>DAYS360(Tabelle1[[#This Row],[Spalte50]],Tabelle1[[#This Row],[Spalte51]])/30</f>
        <v>0</v>
      </c>
      <c r="S177" s="23"/>
      <c r="T177" s="23"/>
      <c r="U177" s="23"/>
      <c r="V177" s="24"/>
      <c r="W177" s="21"/>
      <c r="X177" s="21"/>
      <c r="Y177" s="21"/>
      <c r="Z177" s="21"/>
      <c r="AA177" s="24"/>
      <c r="AB177" s="24"/>
      <c r="AC177" s="24"/>
      <c r="AD177" s="25"/>
    </row>
    <row r="178" spans="1:30" x14ac:dyDescent="0.25">
      <c r="A178" s="26"/>
      <c r="B178" s="19"/>
      <c r="C178" s="20"/>
      <c r="D178" s="21"/>
      <c r="E178" s="21"/>
      <c r="F178" s="21"/>
      <c r="G178" s="21"/>
      <c r="H178" s="21"/>
      <c r="I178" s="21"/>
      <c r="J178" s="21"/>
      <c r="K178" s="21"/>
      <c r="L178" s="22"/>
      <c r="M178" s="22"/>
      <c r="N178" s="21"/>
      <c r="O178" s="21" t="str">
        <f>IF(D178=1,1,IF(E178=1,2,IF(F178=1,3,IF(G178=1,4,""))))</f>
        <v/>
      </c>
      <c r="P178" s="21" t="str" cm="1">
        <f t="array" ref="P178">IFERROR(INDEX(Tabelle1[Spalte524],MATCH(1,(Tabelle1[Spalte1]=Tabelle1[[#This Row],[Spalte1]])*(Tabelle1[Spalte51]=Tabelle1[[#This Row],[Spalte50]]-1),0)),"")</f>
        <v/>
      </c>
      <c r="Q178" s="21" t="str">
        <f>IF(P178&lt;&gt;"",O178-P178,"")</f>
        <v/>
      </c>
      <c r="R178" s="99">
        <f>DAYS360(Tabelle1[[#This Row],[Spalte50]],Tabelle1[[#This Row],[Spalte51]])/30</f>
        <v>0</v>
      </c>
      <c r="S178" s="23"/>
      <c r="T178" s="23"/>
      <c r="U178" s="23"/>
      <c r="V178" s="24"/>
      <c r="W178" s="21"/>
      <c r="X178" s="21"/>
      <c r="Y178" s="21"/>
      <c r="Z178" s="21"/>
      <c r="AA178" s="24"/>
      <c r="AB178" s="24"/>
      <c r="AC178" s="24"/>
      <c r="AD178" s="25"/>
    </row>
    <row r="179" spans="1:30" x14ac:dyDescent="0.25">
      <c r="A179" s="26"/>
      <c r="B179" s="19"/>
      <c r="C179" s="20"/>
      <c r="D179" s="21"/>
      <c r="E179" s="21"/>
      <c r="F179" s="21"/>
      <c r="G179" s="21"/>
      <c r="H179" s="21"/>
      <c r="I179" s="21"/>
      <c r="J179" s="21"/>
      <c r="K179" s="21"/>
      <c r="L179" s="22"/>
      <c r="M179" s="22"/>
      <c r="N179" s="21"/>
      <c r="O179" s="21" t="str">
        <f>IF(D179=1,1,IF(E179=1,2,IF(F179=1,3,IF(G179=1,4,""))))</f>
        <v/>
      </c>
      <c r="P179" s="21" t="str" cm="1">
        <f t="array" ref="P179">IFERROR(INDEX(Tabelle1[Spalte524],MATCH(1,(Tabelle1[Spalte1]=Tabelle1[[#This Row],[Spalte1]])*(Tabelle1[Spalte51]=Tabelle1[[#This Row],[Spalte50]]-1),0)),"")</f>
        <v/>
      </c>
      <c r="Q179" s="21" t="str">
        <f>IF(P179&lt;&gt;"",O179-P179,"")</f>
        <v/>
      </c>
      <c r="R179" s="99">
        <f>DAYS360(Tabelle1[[#This Row],[Spalte50]],Tabelle1[[#This Row],[Spalte51]])/30</f>
        <v>0</v>
      </c>
      <c r="S179" s="23"/>
      <c r="T179" s="23"/>
      <c r="U179" s="23"/>
      <c r="V179" s="24"/>
      <c r="W179" s="21"/>
      <c r="X179" s="21"/>
      <c r="Y179" s="21"/>
      <c r="Z179" s="21"/>
      <c r="AA179" s="24"/>
      <c r="AB179" s="24"/>
      <c r="AC179" s="24"/>
      <c r="AD179" s="25"/>
    </row>
    <row r="180" spans="1:30" x14ac:dyDescent="0.25">
      <c r="A180" s="26"/>
      <c r="B180" s="19"/>
      <c r="C180" s="20"/>
      <c r="D180" s="21"/>
      <c r="E180" s="21"/>
      <c r="F180" s="21"/>
      <c r="G180" s="21"/>
      <c r="H180" s="21"/>
      <c r="I180" s="21"/>
      <c r="J180" s="21"/>
      <c r="K180" s="21"/>
      <c r="L180" s="22"/>
      <c r="M180" s="22"/>
      <c r="N180" s="21"/>
      <c r="O180" s="21" t="str">
        <f>IF(D180=1,1,IF(E180=1,2,IF(F180=1,3,IF(G180=1,4,""))))</f>
        <v/>
      </c>
      <c r="P180" s="21" t="str" cm="1">
        <f t="array" ref="P180">IFERROR(INDEX(Tabelle1[Spalte524],MATCH(1,(Tabelle1[Spalte1]=Tabelle1[[#This Row],[Spalte1]])*(Tabelle1[Spalte51]=Tabelle1[[#This Row],[Spalte50]]-1),0)),"")</f>
        <v/>
      </c>
      <c r="Q180" s="21" t="str">
        <f>IF(P180&lt;&gt;"",O180-P180,"")</f>
        <v/>
      </c>
      <c r="R180" s="99">
        <f>DAYS360(Tabelle1[[#This Row],[Spalte50]],Tabelle1[[#This Row],[Spalte51]])/30</f>
        <v>0</v>
      </c>
      <c r="S180" s="23"/>
      <c r="T180" s="23"/>
      <c r="U180" s="23"/>
      <c r="V180" s="24"/>
      <c r="W180" s="21"/>
      <c r="X180" s="21"/>
      <c r="Y180" s="21"/>
      <c r="Z180" s="21"/>
      <c r="AA180" s="24"/>
      <c r="AB180" s="24"/>
      <c r="AC180" s="24"/>
      <c r="AD180" s="25"/>
    </row>
    <row r="181" spans="1:30" x14ac:dyDescent="0.25">
      <c r="A181" s="26"/>
      <c r="B181" s="19"/>
      <c r="C181" s="20"/>
      <c r="D181" s="21"/>
      <c r="E181" s="21"/>
      <c r="F181" s="21"/>
      <c r="G181" s="21"/>
      <c r="H181" s="21"/>
      <c r="I181" s="21"/>
      <c r="J181" s="21"/>
      <c r="K181" s="21"/>
      <c r="L181" s="22"/>
      <c r="M181" s="22"/>
      <c r="N181" s="21"/>
      <c r="O181" s="21" t="str">
        <f>IF(D181=1,1,IF(E181=1,2,IF(F181=1,3,IF(G181=1,4,""))))</f>
        <v/>
      </c>
      <c r="P181" s="21" t="str" cm="1">
        <f t="array" ref="P181">IFERROR(INDEX(Tabelle1[Spalte524],MATCH(1,(Tabelle1[Spalte1]=Tabelle1[[#This Row],[Spalte1]])*(Tabelle1[Spalte51]=Tabelle1[[#This Row],[Spalte50]]-1),0)),"")</f>
        <v/>
      </c>
      <c r="Q181" s="21" t="str">
        <f>IF(P181&lt;&gt;"",O181-P181,"")</f>
        <v/>
      </c>
      <c r="R181" s="99">
        <f>DAYS360(Tabelle1[[#This Row],[Spalte50]],Tabelle1[[#This Row],[Spalte51]])/30</f>
        <v>0</v>
      </c>
      <c r="S181" s="23"/>
      <c r="T181" s="23"/>
      <c r="U181" s="23"/>
      <c r="V181" s="24"/>
      <c r="W181" s="21"/>
      <c r="X181" s="21"/>
      <c r="Y181" s="21"/>
      <c r="Z181" s="21"/>
      <c r="AA181" s="24"/>
      <c r="AB181" s="24"/>
      <c r="AC181" s="24"/>
      <c r="AD181" s="25"/>
    </row>
    <row r="182" spans="1:30" x14ac:dyDescent="0.25">
      <c r="A182" s="26"/>
      <c r="B182" s="19"/>
      <c r="C182" s="20"/>
      <c r="D182" s="21"/>
      <c r="E182" s="21"/>
      <c r="F182" s="21"/>
      <c r="G182" s="21"/>
      <c r="H182" s="21"/>
      <c r="I182" s="21"/>
      <c r="J182" s="21"/>
      <c r="K182" s="21"/>
      <c r="L182" s="22"/>
      <c r="M182" s="22"/>
      <c r="N182" s="21"/>
      <c r="O182" s="21" t="str">
        <f>IF(D182=1,1,IF(E182=1,2,IF(F182=1,3,IF(G182=1,4,""))))</f>
        <v/>
      </c>
      <c r="P182" s="21" t="str" cm="1">
        <f t="array" ref="P182">IFERROR(INDEX(Tabelle1[Spalte524],MATCH(1,(Tabelle1[Spalte1]=Tabelle1[[#This Row],[Spalte1]])*(Tabelle1[Spalte51]=Tabelle1[[#This Row],[Spalte50]]-1),0)),"")</f>
        <v/>
      </c>
      <c r="Q182" s="21" t="str">
        <f>IF(P182&lt;&gt;"",O182-P182,"")</f>
        <v/>
      </c>
      <c r="R182" s="99">
        <f>DAYS360(Tabelle1[[#This Row],[Spalte50]],Tabelle1[[#This Row],[Spalte51]])/30</f>
        <v>0</v>
      </c>
      <c r="S182" s="23"/>
      <c r="T182" s="23"/>
      <c r="U182" s="23"/>
      <c r="V182" s="24"/>
      <c r="W182" s="21"/>
      <c r="X182" s="21"/>
      <c r="Y182" s="21"/>
      <c r="Z182" s="21"/>
      <c r="AA182" s="24"/>
      <c r="AB182" s="24"/>
      <c r="AC182" s="24"/>
      <c r="AD182" s="25"/>
    </row>
    <row r="183" spans="1:30" x14ac:dyDescent="0.25">
      <c r="A183" s="26"/>
      <c r="B183" s="19"/>
      <c r="C183" s="20"/>
      <c r="D183" s="21"/>
      <c r="E183" s="21"/>
      <c r="F183" s="21"/>
      <c r="G183" s="21"/>
      <c r="H183" s="21"/>
      <c r="I183" s="21"/>
      <c r="J183" s="21"/>
      <c r="K183" s="21"/>
      <c r="L183" s="22"/>
      <c r="M183" s="22"/>
      <c r="N183" s="21"/>
      <c r="O183" s="21" t="str">
        <f>IF(D183=1,1,IF(E183=1,2,IF(F183=1,3,IF(G183=1,4,""))))</f>
        <v/>
      </c>
      <c r="P183" s="21" t="str" cm="1">
        <f t="array" ref="P183">IFERROR(INDEX(Tabelle1[Spalte524],MATCH(1,(Tabelle1[Spalte1]=Tabelle1[[#This Row],[Spalte1]])*(Tabelle1[Spalte51]=Tabelle1[[#This Row],[Spalte50]]-1),0)),"")</f>
        <v/>
      </c>
      <c r="Q183" s="21" t="str">
        <f>IF(P183&lt;&gt;"",O183-P183,"")</f>
        <v/>
      </c>
      <c r="R183" s="99">
        <f>DAYS360(Tabelle1[[#This Row],[Spalte50]],Tabelle1[[#This Row],[Spalte51]])/30</f>
        <v>0</v>
      </c>
      <c r="S183" s="23"/>
      <c r="T183" s="23"/>
      <c r="U183" s="23"/>
      <c r="V183" s="24"/>
      <c r="W183" s="21"/>
      <c r="X183" s="21"/>
      <c r="Y183" s="21"/>
      <c r="Z183" s="21"/>
      <c r="AA183" s="24"/>
      <c r="AB183" s="24"/>
      <c r="AC183" s="24"/>
      <c r="AD183" s="25"/>
    </row>
    <row r="184" spans="1:30" x14ac:dyDescent="0.25">
      <c r="A184" s="26"/>
      <c r="B184" s="19"/>
      <c r="C184" s="20"/>
      <c r="D184" s="21"/>
      <c r="E184" s="21"/>
      <c r="F184" s="21"/>
      <c r="G184" s="21"/>
      <c r="H184" s="21"/>
      <c r="I184" s="21"/>
      <c r="J184" s="21"/>
      <c r="K184" s="21"/>
      <c r="L184" s="22"/>
      <c r="M184" s="22"/>
      <c r="N184" s="21"/>
      <c r="O184" s="21" t="str">
        <f>IF(D184=1,1,IF(E184=1,2,IF(F184=1,3,IF(G184=1,4,""))))</f>
        <v/>
      </c>
      <c r="P184" s="21" t="str" cm="1">
        <f t="array" ref="P184">IFERROR(INDEX(Tabelle1[Spalte524],MATCH(1,(Tabelle1[Spalte1]=Tabelle1[[#This Row],[Spalte1]])*(Tabelle1[Spalte51]=Tabelle1[[#This Row],[Spalte50]]-1),0)),"")</f>
        <v/>
      </c>
      <c r="Q184" s="21" t="str">
        <f>IF(P184&lt;&gt;"",O184-P184,"")</f>
        <v/>
      </c>
      <c r="R184" s="99">
        <f>DAYS360(Tabelle1[[#This Row],[Spalte50]],Tabelle1[[#This Row],[Spalte51]])/30</f>
        <v>0</v>
      </c>
      <c r="S184" s="23"/>
      <c r="T184" s="23"/>
      <c r="U184" s="23"/>
      <c r="V184" s="24"/>
      <c r="W184" s="21"/>
      <c r="X184" s="21"/>
      <c r="Y184" s="21"/>
      <c r="Z184" s="21"/>
      <c r="AA184" s="24"/>
      <c r="AB184" s="24"/>
      <c r="AC184" s="24"/>
      <c r="AD184" s="25"/>
    </row>
    <row r="185" spans="1:30" x14ac:dyDescent="0.25">
      <c r="A185" s="26"/>
      <c r="B185" s="19"/>
      <c r="C185" s="20"/>
      <c r="D185" s="21"/>
      <c r="E185" s="21"/>
      <c r="F185" s="21"/>
      <c r="G185" s="21"/>
      <c r="H185" s="21"/>
      <c r="I185" s="21"/>
      <c r="J185" s="21"/>
      <c r="K185" s="21"/>
      <c r="L185" s="22"/>
      <c r="M185" s="22"/>
      <c r="N185" s="21"/>
      <c r="O185" s="21" t="str">
        <f>IF(D185=1,1,IF(E185=1,2,IF(F185=1,3,IF(G185=1,4,""))))</f>
        <v/>
      </c>
      <c r="P185" s="21" t="str" cm="1">
        <f t="array" ref="P185">IFERROR(INDEX(Tabelle1[Spalte524],MATCH(1,(Tabelle1[Spalte1]=Tabelle1[[#This Row],[Spalte1]])*(Tabelle1[Spalte51]=Tabelle1[[#This Row],[Spalte50]]-1),0)),"")</f>
        <v/>
      </c>
      <c r="Q185" s="21" t="str">
        <f>IF(P185&lt;&gt;"",O185-P185,"")</f>
        <v/>
      </c>
      <c r="R185" s="99">
        <f>DAYS360(Tabelle1[[#This Row],[Spalte50]],Tabelle1[[#This Row],[Spalte51]])/30</f>
        <v>0</v>
      </c>
      <c r="S185" s="23"/>
      <c r="T185" s="23"/>
      <c r="U185" s="23"/>
      <c r="V185" s="24"/>
      <c r="W185" s="21"/>
      <c r="X185" s="21"/>
      <c r="Y185" s="21"/>
      <c r="Z185" s="21"/>
      <c r="AA185" s="24"/>
      <c r="AB185" s="24"/>
      <c r="AC185" s="24"/>
      <c r="AD185" s="25"/>
    </row>
    <row r="186" spans="1:30" x14ac:dyDescent="0.25">
      <c r="A186" s="26"/>
      <c r="B186" s="19"/>
      <c r="C186" s="20"/>
      <c r="D186" s="21"/>
      <c r="E186" s="21"/>
      <c r="F186" s="21"/>
      <c r="G186" s="21"/>
      <c r="H186" s="21"/>
      <c r="I186" s="21"/>
      <c r="J186" s="21"/>
      <c r="K186" s="21"/>
      <c r="L186" s="22"/>
      <c r="M186" s="22"/>
      <c r="N186" s="21"/>
      <c r="O186" s="21" t="str">
        <f>IF(D186=1,1,IF(E186=1,2,IF(F186=1,3,IF(G186=1,4,""))))</f>
        <v/>
      </c>
      <c r="P186" s="21" t="str" cm="1">
        <f t="array" ref="P186">IFERROR(INDEX(Tabelle1[Spalte524],MATCH(1,(Tabelle1[Spalte1]=Tabelle1[[#This Row],[Spalte1]])*(Tabelle1[Spalte51]=Tabelle1[[#This Row],[Spalte50]]-1),0)),"")</f>
        <v/>
      </c>
      <c r="Q186" s="21" t="str">
        <f>IF(P186&lt;&gt;"",O186-P186,"")</f>
        <v/>
      </c>
      <c r="R186" s="99">
        <f>DAYS360(Tabelle1[[#This Row],[Spalte50]],Tabelle1[[#This Row],[Spalte51]])/30</f>
        <v>0</v>
      </c>
      <c r="S186" s="23"/>
      <c r="T186" s="23"/>
      <c r="U186" s="23"/>
      <c r="V186" s="24"/>
      <c r="W186" s="21"/>
      <c r="X186" s="21"/>
      <c r="Y186" s="21"/>
      <c r="Z186" s="21"/>
      <c r="AA186" s="24"/>
      <c r="AB186" s="24"/>
      <c r="AC186" s="24"/>
      <c r="AD186" s="25"/>
    </row>
    <row r="187" spans="1:30" x14ac:dyDescent="0.25">
      <c r="A187" s="26"/>
      <c r="B187" s="19"/>
      <c r="C187" s="20"/>
      <c r="D187" s="21"/>
      <c r="E187" s="21"/>
      <c r="F187" s="21"/>
      <c r="G187" s="21"/>
      <c r="H187" s="21"/>
      <c r="I187" s="21"/>
      <c r="J187" s="21"/>
      <c r="K187" s="21"/>
      <c r="L187" s="22"/>
      <c r="M187" s="22"/>
      <c r="N187" s="21"/>
      <c r="O187" s="21" t="str">
        <f>IF(D187=1,1,IF(E187=1,2,IF(F187=1,3,IF(G187=1,4,""))))</f>
        <v/>
      </c>
      <c r="P187" s="21" t="str" cm="1">
        <f t="array" ref="P187">IFERROR(INDEX(Tabelle1[Spalte524],MATCH(1,(Tabelle1[Spalte1]=Tabelle1[[#This Row],[Spalte1]])*(Tabelle1[Spalte51]=Tabelle1[[#This Row],[Spalte50]]-1),0)),"")</f>
        <v/>
      </c>
      <c r="Q187" s="21" t="str">
        <f>IF(P187&lt;&gt;"",O187-P187,"")</f>
        <v/>
      </c>
      <c r="R187" s="99">
        <f>DAYS360(Tabelle1[[#This Row],[Spalte50]],Tabelle1[[#This Row],[Spalte51]])/30</f>
        <v>0</v>
      </c>
      <c r="S187" s="23"/>
      <c r="T187" s="23"/>
      <c r="U187" s="23"/>
      <c r="V187" s="24"/>
      <c r="W187" s="21"/>
      <c r="X187" s="21"/>
      <c r="Y187" s="21"/>
      <c r="Z187" s="21"/>
      <c r="AA187" s="24"/>
      <c r="AB187" s="24"/>
      <c r="AC187" s="24"/>
      <c r="AD187" s="25"/>
    </row>
    <row r="188" spans="1:30" x14ac:dyDescent="0.25">
      <c r="A188" s="26"/>
      <c r="B188" s="19"/>
      <c r="C188" s="20"/>
      <c r="D188" s="21"/>
      <c r="E188" s="21"/>
      <c r="F188" s="21"/>
      <c r="G188" s="21"/>
      <c r="H188" s="21"/>
      <c r="I188" s="21"/>
      <c r="J188" s="21"/>
      <c r="K188" s="21"/>
      <c r="L188" s="22"/>
      <c r="M188" s="22"/>
      <c r="N188" s="21"/>
      <c r="O188" s="21" t="str">
        <f>IF(D188=1,1,IF(E188=1,2,IF(F188=1,3,IF(G188=1,4,""))))</f>
        <v/>
      </c>
      <c r="P188" s="21" t="str" cm="1">
        <f t="array" ref="P188">IFERROR(INDEX(Tabelle1[Spalte524],MATCH(1,(Tabelle1[Spalte1]=Tabelle1[[#This Row],[Spalte1]])*(Tabelle1[Spalte51]=Tabelle1[[#This Row],[Spalte50]]-1),0)),"")</f>
        <v/>
      </c>
      <c r="Q188" s="21" t="str">
        <f>IF(P188&lt;&gt;"",O188-P188,"")</f>
        <v/>
      </c>
      <c r="R188" s="99">
        <f>DAYS360(Tabelle1[[#This Row],[Spalte50]],Tabelle1[[#This Row],[Spalte51]])/30</f>
        <v>0</v>
      </c>
      <c r="S188" s="23"/>
      <c r="T188" s="23"/>
      <c r="U188" s="23"/>
      <c r="V188" s="24"/>
      <c r="W188" s="21"/>
      <c r="X188" s="21"/>
      <c r="Y188" s="21"/>
      <c r="Z188" s="21"/>
      <c r="AA188" s="24"/>
      <c r="AB188" s="24"/>
      <c r="AC188" s="24"/>
      <c r="AD188" s="25"/>
    </row>
    <row r="189" spans="1:30" x14ac:dyDescent="0.25">
      <c r="A189" s="26"/>
      <c r="B189" s="19"/>
      <c r="C189" s="20"/>
      <c r="D189" s="21"/>
      <c r="E189" s="21"/>
      <c r="F189" s="21"/>
      <c r="G189" s="21"/>
      <c r="H189" s="21"/>
      <c r="I189" s="21"/>
      <c r="J189" s="21"/>
      <c r="K189" s="21"/>
      <c r="L189" s="22"/>
      <c r="M189" s="22"/>
      <c r="N189" s="21"/>
      <c r="O189" s="21" t="str">
        <f>IF(D189=1,1,IF(E189=1,2,IF(F189=1,3,IF(G189=1,4,""))))</f>
        <v/>
      </c>
      <c r="P189" s="21" t="str" cm="1">
        <f t="array" ref="P189">IFERROR(INDEX(Tabelle1[Spalte524],MATCH(1,(Tabelle1[Spalte1]=Tabelle1[[#This Row],[Spalte1]])*(Tabelle1[Spalte51]=Tabelle1[[#This Row],[Spalte50]]-1),0)),"")</f>
        <v/>
      </c>
      <c r="Q189" s="21" t="str">
        <f>IF(P189&lt;&gt;"",O189-P189,"")</f>
        <v/>
      </c>
      <c r="R189" s="99">
        <f>DAYS360(Tabelle1[[#This Row],[Spalte50]],Tabelle1[[#This Row],[Spalte51]])/30</f>
        <v>0</v>
      </c>
      <c r="S189" s="23"/>
      <c r="T189" s="23"/>
      <c r="U189" s="23"/>
      <c r="V189" s="24"/>
      <c r="W189" s="21"/>
      <c r="X189" s="21"/>
      <c r="Y189" s="21"/>
      <c r="Z189" s="21"/>
      <c r="AA189" s="24"/>
      <c r="AB189" s="24"/>
      <c r="AC189" s="24"/>
      <c r="AD189" s="25"/>
    </row>
    <row r="190" spans="1:30" x14ac:dyDescent="0.25">
      <c r="A190" s="26"/>
      <c r="B190" s="19"/>
      <c r="C190" s="20"/>
      <c r="D190" s="21"/>
      <c r="E190" s="21"/>
      <c r="F190" s="21"/>
      <c r="G190" s="21"/>
      <c r="H190" s="21"/>
      <c r="I190" s="21"/>
      <c r="J190" s="21"/>
      <c r="K190" s="21"/>
      <c r="L190" s="22"/>
      <c r="M190" s="22"/>
      <c r="N190" s="21"/>
      <c r="O190" s="21" t="str">
        <f>IF(D190=1,1,IF(E190=1,2,IF(F190=1,3,IF(G190=1,4,""))))</f>
        <v/>
      </c>
      <c r="P190" s="21" t="str" cm="1">
        <f t="array" ref="P190">IFERROR(INDEX(Tabelle1[Spalte524],MATCH(1,(Tabelle1[Spalte1]=Tabelle1[[#This Row],[Spalte1]])*(Tabelle1[Spalte51]=Tabelle1[[#This Row],[Spalte50]]-1),0)),"")</f>
        <v/>
      </c>
      <c r="Q190" s="21" t="str">
        <f>IF(P190&lt;&gt;"",O190-P190,"")</f>
        <v/>
      </c>
      <c r="R190" s="99">
        <f>DAYS360(Tabelle1[[#This Row],[Spalte50]],Tabelle1[[#This Row],[Spalte51]])/30</f>
        <v>0</v>
      </c>
      <c r="S190" s="23"/>
      <c r="T190" s="23"/>
      <c r="U190" s="23"/>
      <c r="V190" s="24"/>
      <c r="W190" s="21"/>
      <c r="X190" s="21"/>
      <c r="Y190" s="21"/>
      <c r="Z190" s="21"/>
      <c r="AA190" s="24"/>
      <c r="AB190" s="24"/>
      <c r="AC190" s="24"/>
      <c r="AD190" s="25"/>
    </row>
    <row r="191" spans="1:30" x14ac:dyDescent="0.25">
      <c r="A191" s="26"/>
      <c r="B191" s="19"/>
      <c r="C191" s="20"/>
      <c r="D191" s="21"/>
      <c r="E191" s="21"/>
      <c r="F191" s="21"/>
      <c r="G191" s="21"/>
      <c r="H191" s="21"/>
      <c r="I191" s="21"/>
      <c r="J191" s="21"/>
      <c r="K191" s="21"/>
      <c r="L191" s="22"/>
      <c r="M191" s="22"/>
      <c r="N191" s="21"/>
      <c r="O191" s="21" t="str">
        <f>IF(D191=1,1,IF(E191=1,2,IF(F191=1,3,IF(G191=1,4,""))))</f>
        <v/>
      </c>
      <c r="P191" s="21" t="str" cm="1">
        <f t="array" ref="P191">IFERROR(INDEX(Tabelle1[Spalte524],MATCH(1,(Tabelle1[Spalte1]=Tabelle1[[#This Row],[Spalte1]])*(Tabelle1[Spalte51]=Tabelle1[[#This Row],[Spalte50]]-1),0)),"")</f>
        <v/>
      </c>
      <c r="Q191" s="21" t="str">
        <f>IF(P191&lt;&gt;"",O191-P191,"")</f>
        <v/>
      </c>
      <c r="R191" s="99">
        <f>DAYS360(Tabelle1[[#This Row],[Spalte50]],Tabelle1[[#This Row],[Spalte51]])/30</f>
        <v>0</v>
      </c>
      <c r="S191" s="23"/>
      <c r="T191" s="23"/>
      <c r="U191" s="23"/>
      <c r="V191" s="24"/>
      <c r="W191" s="21"/>
      <c r="X191" s="21"/>
      <c r="Y191" s="21"/>
      <c r="Z191" s="21"/>
      <c r="AA191" s="24"/>
      <c r="AB191" s="24"/>
      <c r="AC191" s="24"/>
      <c r="AD191" s="25"/>
    </row>
    <row r="192" spans="1:30" x14ac:dyDescent="0.25">
      <c r="A192" s="26"/>
      <c r="B192" s="19"/>
      <c r="C192" s="20"/>
      <c r="D192" s="21"/>
      <c r="E192" s="21"/>
      <c r="F192" s="21"/>
      <c r="G192" s="21"/>
      <c r="H192" s="21"/>
      <c r="I192" s="21"/>
      <c r="J192" s="21"/>
      <c r="K192" s="21"/>
      <c r="L192" s="22"/>
      <c r="M192" s="22"/>
      <c r="N192" s="21"/>
      <c r="O192" s="21" t="str">
        <f>IF(D192=1,1,IF(E192=1,2,IF(F192=1,3,IF(G192=1,4,""))))</f>
        <v/>
      </c>
      <c r="P192" s="21" t="str" cm="1">
        <f t="array" ref="P192">IFERROR(INDEX(Tabelle1[Spalte524],MATCH(1,(Tabelle1[Spalte1]=Tabelle1[[#This Row],[Spalte1]])*(Tabelle1[Spalte51]=Tabelle1[[#This Row],[Spalte50]]-1),0)),"")</f>
        <v/>
      </c>
      <c r="Q192" s="21" t="str">
        <f>IF(P192&lt;&gt;"",O192-P192,"")</f>
        <v/>
      </c>
      <c r="R192" s="99">
        <f>DAYS360(Tabelle1[[#This Row],[Spalte50]],Tabelle1[[#This Row],[Spalte51]])/30</f>
        <v>0</v>
      </c>
      <c r="S192" s="23"/>
      <c r="T192" s="23"/>
      <c r="U192" s="23"/>
      <c r="V192" s="24"/>
      <c r="W192" s="21"/>
      <c r="X192" s="21"/>
      <c r="Y192" s="21"/>
      <c r="Z192" s="21"/>
      <c r="AA192" s="24"/>
      <c r="AB192" s="24"/>
      <c r="AC192" s="24"/>
      <c r="AD192" s="25"/>
    </row>
    <row r="193" spans="1:30" x14ac:dyDescent="0.25">
      <c r="A193" s="26"/>
      <c r="B193" s="19"/>
      <c r="C193" s="20"/>
      <c r="D193" s="21"/>
      <c r="E193" s="21"/>
      <c r="F193" s="21"/>
      <c r="G193" s="21"/>
      <c r="H193" s="21"/>
      <c r="I193" s="21"/>
      <c r="J193" s="21"/>
      <c r="K193" s="21"/>
      <c r="L193" s="22"/>
      <c r="M193" s="22"/>
      <c r="N193" s="21"/>
      <c r="O193" s="21" t="str">
        <f>IF(D193=1,1,IF(E193=1,2,IF(F193=1,3,IF(G193=1,4,""))))</f>
        <v/>
      </c>
      <c r="P193" s="21" t="str" cm="1">
        <f t="array" ref="P193">IFERROR(INDEX(Tabelle1[Spalte524],MATCH(1,(Tabelle1[Spalte1]=Tabelle1[[#This Row],[Spalte1]])*(Tabelle1[Spalte51]=Tabelle1[[#This Row],[Spalte50]]-1),0)),"")</f>
        <v/>
      </c>
      <c r="Q193" s="21" t="str">
        <f>IF(P193&lt;&gt;"",O193-P193,"")</f>
        <v/>
      </c>
      <c r="R193" s="99">
        <f>DAYS360(Tabelle1[[#This Row],[Spalte50]],Tabelle1[[#This Row],[Spalte51]])/30</f>
        <v>0</v>
      </c>
      <c r="S193" s="23"/>
      <c r="T193" s="23"/>
      <c r="U193" s="23"/>
      <c r="V193" s="24"/>
      <c r="W193" s="21"/>
      <c r="X193" s="21"/>
      <c r="Y193" s="21"/>
      <c r="Z193" s="21"/>
      <c r="AA193" s="24"/>
      <c r="AB193" s="24"/>
      <c r="AC193" s="24"/>
      <c r="AD193" s="25"/>
    </row>
    <row r="194" spans="1:30" x14ac:dyDescent="0.25">
      <c r="A194" s="26"/>
      <c r="B194" s="19"/>
      <c r="C194" s="20"/>
      <c r="D194" s="21"/>
      <c r="E194" s="21"/>
      <c r="F194" s="21"/>
      <c r="G194" s="21"/>
      <c r="H194" s="21"/>
      <c r="I194" s="21"/>
      <c r="J194" s="21"/>
      <c r="K194" s="21"/>
      <c r="L194" s="22"/>
      <c r="M194" s="22"/>
      <c r="N194" s="21"/>
      <c r="O194" s="21" t="str">
        <f>IF(D194=1,1,IF(E194=1,2,IF(F194=1,3,IF(G194=1,4,""))))</f>
        <v/>
      </c>
      <c r="P194" s="21" t="str" cm="1">
        <f t="array" ref="P194">IFERROR(INDEX(Tabelle1[Spalte524],MATCH(1,(Tabelle1[Spalte1]=Tabelle1[[#This Row],[Spalte1]])*(Tabelle1[Spalte51]=Tabelle1[[#This Row],[Spalte50]]-1),0)),"")</f>
        <v/>
      </c>
      <c r="Q194" s="21" t="str">
        <f>IF(P194&lt;&gt;"",O194-P194,"")</f>
        <v/>
      </c>
      <c r="R194" s="99">
        <f>DAYS360(Tabelle1[[#This Row],[Spalte50]],Tabelle1[[#This Row],[Spalte51]])/30</f>
        <v>0</v>
      </c>
      <c r="S194" s="23"/>
      <c r="T194" s="23"/>
      <c r="U194" s="23"/>
      <c r="V194" s="24"/>
      <c r="W194" s="21"/>
      <c r="X194" s="21"/>
      <c r="Y194" s="21"/>
      <c r="Z194" s="21"/>
      <c r="AA194" s="24"/>
      <c r="AB194" s="24"/>
      <c r="AC194" s="24"/>
      <c r="AD194" s="25"/>
    </row>
    <row r="195" spans="1:30" x14ac:dyDescent="0.25">
      <c r="A195" s="26"/>
      <c r="B195" s="19"/>
      <c r="C195" s="20"/>
      <c r="D195" s="21"/>
      <c r="E195" s="21"/>
      <c r="F195" s="21"/>
      <c r="G195" s="21"/>
      <c r="H195" s="21"/>
      <c r="I195" s="21"/>
      <c r="J195" s="21"/>
      <c r="K195" s="21"/>
      <c r="L195" s="22"/>
      <c r="M195" s="22"/>
      <c r="N195" s="21"/>
      <c r="O195" s="21" t="str">
        <f>IF(D195=1,1,IF(E195=1,2,IF(F195=1,3,IF(G195=1,4,""))))</f>
        <v/>
      </c>
      <c r="P195" s="21" t="str" cm="1">
        <f t="array" ref="P195">IFERROR(INDEX(Tabelle1[Spalte524],MATCH(1,(Tabelle1[Spalte1]=Tabelle1[[#This Row],[Spalte1]])*(Tabelle1[Spalte51]=Tabelle1[[#This Row],[Spalte50]]-1),0)),"")</f>
        <v/>
      </c>
      <c r="Q195" s="21" t="str">
        <f>IF(P195&lt;&gt;"",O195-P195,"")</f>
        <v/>
      </c>
      <c r="R195" s="99">
        <f>DAYS360(Tabelle1[[#This Row],[Spalte50]],Tabelle1[[#This Row],[Spalte51]])/30</f>
        <v>0</v>
      </c>
      <c r="S195" s="23"/>
      <c r="T195" s="23"/>
      <c r="U195" s="23"/>
      <c r="V195" s="24"/>
      <c r="W195" s="21"/>
      <c r="X195" s="21"/>
      <c r="Y195" s="21"/>
      <c r="Z195" s="21"/>
      <c r="AA195" s="24"/>
      <c r="AB195" s="24"/>
      <c r="AC195" s="24"/>
      <c r="AD195" s="25"/>
    </row>
    <row r="196" spans="1:30" x14ac:dyDescent="0.25">
      <c r="A196" s="26"/>
      <c r="B196" s="19"/>
      <c r="C196" s="20"/>
      <c r="D196" s="21"/>
      <c r="E196" s="21"/>
      <c r="F196" s="21"/>
      <c r="G196" s="21"/>
      <c r="H196" s="21"/>
      <c r="I196" s="21"/>
      <c r="J196" s="21"/>
      <c r="K196" s="21"/>
      <c r="L196" s="22"/>
      <c r="M196" s="22"/>
      <c r="N196" s="21"/>
      <c r="O196" s="21" t="str">
        <f>IF(D196=1,1,IF(E196=1,2,IF(F196=1,3,IF(G196=1,4,""))))</f>
        <v/>
      </c>
      <c r="P196" s="21" t="str" cm="1">
        <f t="array" ref="P196">IFERROR(INDEX(Tabelle1[Spalte524],MATCH(1,(Tabelle1[Spalte1]=Tabelle1[[#This Row],[Spalte1]])*(Tabelle1[Spalte51]=Tabelle1[[#This Row],[Spalte50]]-1),0)),"")</f>
        <v/>
      </c>
      <c r="Q196" s="21" t="str">
        <f>IF(P196&lt;&gt;"",O196-P196,"")</f>
        <v/>
      </c>
      <c r="R196" s="99">
        <f>DAYS360(Tabelle1[[#This Row],[Spalte50]],Tabelle1[[#This Row],[Spalte51]])/30</f>
        <v>0</v>
      </c>
      <c r="S196" s="23"/>
      <c r="T196" s="23"/>
      <c r="U196" s="23"/>
      <c r="V196" s="24"/>
      <c r="W196" s="21"/>
      <c r="X196" s="21"/>
      <c r="Y196" s="21"/>
      <c r="Z196" s="21"/>
      <c r="AA196" s="24"/>
      <c r="AB196" s="24"/>
      <c r="AC196" s="24"/>
      <c r="AD196" s="25"/>
    </row>
    <row r="197" spans="1:30" x14ac:dyDescent="0.25">
      <c r="A197" s="26"/>
      <c r="B197" s="19"/>
      <c r="C197" s="20"/>
      <c r="D197" s="21"/>
      <c r="E197" s="21"/>
      <c r="F197" s="21"/>
      <c r="G197" s="21"/>
      <c r="H197" s="21"/>
      <c r="I197" s="21"/>
      <c r="J197" s="21"/>
      <c r="K197" s="21"/>
      <c r="L197" s="22"/>
      <c r="M197" s="22"/>
      <c r="N197" s="21"/>
      <c r="O197" s="21" t="str">
        <f>IF(D197=1,1,IF(E197=1,2,IF(F197=1,3,IF(G197=1,4,""))))</f>
        <v/>
      </c>
      <c r="P197" s="21" t="str" cm="1">
        <f t="array" ref="P197">IFERROR(INDEX(Tabelle1[Spalte524],MATCH(1,(Tabelle1[Spalte1]=Tabelle1[[#This Row],[Spalte1]])*(Tabelle1[Spalte51]=Tabelle1[[#This Row],[Spalte50]]-1),0)),"")</f>
        <v/>
      </c>
      <c r="Q197" s="21" t="str">
        <f>IF(P197&lt;&gt;"",O197-P197,"")</f>
        <v/>
      </c>
      <c r="R197" s="99">
        <f>DAYS360(Tabelle1[[#This Row],[Spalte50]],Tabelle1[[#This Row],[Spalte51]])/30</f>
        <v>0</v>
      </c>
      <c r="S197" s="23"/>
      <c r="T197" s="23"/>
      <c r="U197" s="23"/>
      <c r="V197" s="24"/>
      <c r="W197" s="21"/>
      <c r="X197" s="21"/>
      <c r="Y197" s="21"/>
      <c r="Z197" s="21"/>
      <c r="AA197" s="24"/>
      <c r="AB197" s="24"/>
      <c r="AC197" s="24"/>
      <c r="AD197" s="25"/>
    </row>
    <row r="198" spans="1:30" x14ac:dyDescent="0.25">
      <c r="A198" s="26"/>
      <c r="B198" s="19"/>
      <c r="C198" s="20"/>
      <c r="D198" s="21"/>
      <c r="E198" s="21"/>
      <c r="F198" s="21"/>
      <c r="G198" s="21"/>
      <c r="H198" s="21"/>
      <c r="I198" s="21"/>
      <c r="J198" s="21"/>
      <c r="K198" s="21"/>
      <c r="L198" s="22"/>
      <c r="M198" s="22"/>
      <c r="N198" s="21"/>
      <c r="O198" s="21" t="str">
        <f>IF(D198=1,1,IF(E198=1,2,IF(F198=1,3,IF(G198=1,4,""))))</f>
        <v/>
      </c>
      <c r="P198" s="21" t="str" cm="1">
        <f t="array" ref="P198">IFERROR(INDEX(Tabelle1[Spalte524],MATCH(1,(Tabelle1[Spalte1]=Tabelle1[[#This Row],[Spalte1]])*(Tabelle1[Spalte51]=Tabelle1[[#This Row],[Spalte50]]-1),0)),"")</f>
        <v/>
      </c>
      <c r="Q198" s="21" t="str">
        <f>IF(P198&lt;&gt;"",O198-P198,"")</f>
        <v/>
      </c>
      <c r="R198" s="99">
        <f>DAYS360(Tabelle1[[#This Row],[Spalte50]],Tabelle1[[#This Row],[Spalte51]])/30</f>
        <v>0</v>
      </c>
      <c r="S198" s="23"/>
      <c r="T198" s="23"/>
      <c r="U198" s="23"/>
      <c r="V198" s="24"/>
      <c r="W198" s="21"/>
      <c r="X198" s="21"/>
      <c r="Y198" s="21"/>
      <c r="Z198" s="21"/>
      <c r="AA198" s="24"/>
      <c r="AB198" s="24"/>
      <c r="AC198" s="24"/>
      <c r="AD198" s="25"/>
    </row>
    <row r="199" spans="1:30" x14ac:dyDescent="0.25">
      <c r="A199" s="26"/>
      <c r="B199" s="19"/>
      <c r="C199" s="20"/>
      <c r="D199" s="21"/>
      <c r="E199" s="21"/>
      <c r="F199" s="21"/>
      <c r="G199" s="21"/>
      <c r="H199" s="21"/>
      <c r="I199" s="21"/>
      <c r="J199" s="21"/>
      <c r="K199" s="21"/>
      <c r="L199" s="22"/>
      <c r="M199" s="22"/>
      <c r="N199" s="21"/>
      <c r="O199" s="21" t="str">
        <f>IF(D199=1,1,IF(E199=1,2,IF(F199=1,3,IF(G199=1,4,""))))</f>
        <v/>
      </c>
      <c r="P199" s="21" t="str" cm="1">
        <f t="array" ref="P199">IFERROR(INDEX(Tabelle1[Spalte524],MATCH(1,(Tabelle1[Spalte1]=Tabelle1[[#This Row],[Spalte1]])*(Tabelle1[Spalte51]=Tabelle1[[#This Row],[Spalte50]]-1),0)),"")</f>
        <v/>
      </c>
      <c r="Q199" s="21" t="str">
        <f>IF(P199&lt;&gt;"",O199-P199,"")</f>
        <v/>
      </c>
      <c r="R199" s="99">
        <f>DAYS360(Tabelle1[[#This Row],[Spalte50]],Tabelle1[[#This Row],[Spalte51]])/30</f>
        <v>0</v>
      </c>
      <c r="S199" s="23"/>
      <c r="T199" s="23"/>
      <c r="U199" s="23"/>
      <c r="V199" s="24"/>
      <c r="W199" s="21"/>
      <c r="X199" s="21"/>
      <c r="Y199" s="21"/>
      <c r="Z199" s="21"/>
      <c r="AA199" s="24"/>
      <c r="AB199" s="24"/>
      <c r="AC199" s="24"/>
      <c r="AD199" s="25"/>
    </row>
    <row r="200" spans="1:30" x14ac:dyDescent="0.25">
      <c r="A200" s="26"/>
      <c r="B200" s="19"/>
      <c r="C200" s="20"/>
      <c r="D200" s="21"/>
      <c r="E200" s="21"/>
      <c r="F200" s="21"/>
      <c r="G200" s="21"/>
      <c r="H200" s="21"/>
      <c r="I200" s="21"/>
      <c r="J200" s="21"/>
      <c r="K200" s="21"/>
      <c r="L200" s="22"/>
      <c r="M200" s="22"/>
      <c r="N200" s="21"/>
      <c r="O200" s="21" t="str">
        <f>IF(D200=1,1,IF(E200=1,2,IF(F200=1,3,IF(G200=1,4,""))))</f>
        <v/>
      </c>
      <c r="P200" s="21" t="str" cm="1">
        <f t="array" ref="P200">IFERROR(INDEX(Tabelle1[Spalte524],MATCH(1,(Tabelle1[Spalte1]=Tabelle1[[#This Row],[Spalte1]])*(Tabelle1[Spalte51]=Tabelle1[[#This Row],[Spalte50]]-1),0)),"")</f>
        <v/>
      </c>
      <c r="Q200" s="21" t="str">
        <f>IF(P200&lt;&gt;"",O200-P200,"")</f>
        <v/>
      </c>
      <c r="R200" s="99">
        <f>DAYS360(Tabelle1[[#This Row],[Spalte50]],Tabelle1[[#This Row],[Spalte51]])/30</f>
        <v>0</v>
      </c>
      <c r="S200" s="23"/>
      <c r="T200" s="23"/>
      <c r="U200" s="23"/>
      <c r="V200" s="24"/>
      <c r="W200" s="21"/>
      <c r="X200" s="21"/>
      <c r="Y200" s="21"/>
      <c r="Z200" s="21"/>
      <c r="AA200" s="24"/>
      <c r="AB200" s="24"/>
      <c r="AC200" s="24"/>
      <c r="AD200" s="25"/>
    </row>
    <row r="201" spans="1:30" x14ac:dyDescent="0.25">
      <c r="A201" s="26"/>
      <c r="B201" s="19"/>
      <c r="C201" s="20"/>
      <c r="D201" s="21"/>
      <c r="E201" s="21"/>
      <c r="F201" s="21"/>
      <c r="G201" s="21"/>
      <c r="H201" s="21"/>
      <c r="I201" s="21"/>
      <c r="J201" s="21"/>
      <c r="K201" s="21"/>
      <c r="L201" s="22"/>
      <c r="M201" s="22"/>
      <c r="N201" s="21"/>
      <c r="O201" s="21" t="str">
        <f>IF(D201=1,1,IF(E201=1,2,IF(F201=1,3,IF(G201=1,4,""))))</f>
        <v/>
      </c>
      <c r="P201" s="21" t="str" cm="1">
        <f t="array" ref="P201">IFERROR(INDEX(Tabelle1[Spalte524],MATCH(1,(Tabelle1[Spalte1]=Tabelle1[[#This Row],[Spalte1]])*(Tabelle1[Spalte51]=Tabelle1[[#This Row],[Spalte50]]-1),0)),"")</f>
        <v/>
      </c>
      <c r="Q201" s="21" t="str">
        <f>IF(P201&lt;&gt;"",O201-P201,"")</f>
        <v/>
      </c>
      <c r="R201" s="99">
        <f>DAYS360(Tabelle1[[#This Row],[Spalte50]],Tabelle1[[#This Row],[Spalte51]])/30</f>
        <v>0</v>
      </c>
      <c r="S201" s="23"/>
      <c r="T201" s="23"/>
      <c r="U201" s="23"/>
      <c r="V201" s="24"/>
      <c r="W201" s="21"/>
      <c r="X201" s="21"/>
      <c r="Y201" s="21"/>
      <c r="Z201" s="21"/>
      <c r="AA201" s="24"/>
      <c r="AB201" s="24"/>
      <c r="AC201" s="24"/>
      <c r="AD201" s="25"/>
    </row>
    <row r="202" spans="1:30" x14ac:dyDescent="0.25">
      <c r="A202" s="26"/>
      <c r="B202" s="19"/>
      <c r="C202" s="20"/>
      <c r="D202" s="21"/>
      <c r="E202" s="21"/>
      <c r="F202" s="21"/>
      <c r="G202" s="21"/>
      <c r="H202" s="21"/>
      <c r="I202" s="21"/>
      <c r="J202" s="21"/>
      <c r="K202" s="21"/>
      <c r="L202" s="22"/>
      <c r="M202" s="22"/>
      <c r="N202" s="21"/>
      <c r="O202" s="21" t="str">
        <f>IF(D202=1,1,IF(E202=1,2,IF(F202=1,3,IF(G202=1,4,""))))</f>
        <v/>
      </c>
      <c r="P202" s="21" t="str" cm="1">
        <f t="array" ref="P202">IFERROR(INDEX(Tabelle1[Spalte524],MATCH(1,(Tabelle1[Spalte1]=Tabelle1[[#This Row],[Spalte1]])*(Tabelle1[Spalte51]=Tabelle1[[#This Row],[Spalte50]]-1),0)),"")</f>
        <v/>
      </c>
      <c r="Q202" s="21" t="str">
        <f>IF(P202&lt;&gt;"",O202-P202,"")</f>
        <v/>
      </c>
      <c r="R202" s="99">
        <f>DAYS360(Tabelle1[[#This Row],[Spalte50]],Tabelle1[[#This Row],[Spalte51]])/30</f>
        <v>0</v>
      </c>
      <c r="S202" s="23"/>
      <c r="T202" s="23"/>
      <c r="U202" s="23"/>
      <c r="V202" s="24"/>
      <c r="W202" s="21"/>
      <c r="X202" s="21"/>
      <c r="Y202" s="21"/>
      <c r="Z202" s="21"/>
      <c r="AA202" s="24"/>
      <c r="AB202" s="24"/>
      <c r="AC202" s="24"/>
      <c r="AD202" s="25"/>
    </row>
    <row r="203" spans="1:30" x14ac:dyDescent="0.25">
      <c r="A203" s="26"/>
      <c r="B203" s="19"/>
      <c r="C203" s="20"/>
      <c r="D203" s="21"/>
      <c r="E203" s="21"/>
      <c r="F203" s="21"/>
      <c r="G203" s="21"/>
      <c r="H203" s="21"/>
      <c r="I203" s="21"/>
      <c r="J203" s="21"/>
      <c r="K203" s="21"/>
      <c r="L203" s="22"/>
      <c r="M203" s="22"/>
      <c r="N203" s="21"/>
      <c r="O203" s="21" t="str">
        <f>IF(D203=1,1,IF(E203=1,2,IF(F203=1,3,IF(G203=1,4,""))))</f>
        <v/>
      </c>
      <c r="P203" s="21" t="str" cm="1">
        <f t="array" ref="P203">IFERROR(INDEX(Tabelle1[Spalte524],MATCH(1,(Tabelle1[Spalte1]=Tabelle1[[#This Row],[Spalte1]])*(Tabelle1[Spalte51]=Tabelle1[[#This Row],[Spalte50]]-1),0)),"")</f>
        <v/>
      </c>
      <c r="Q203" s="21" t="str">
        <f>IF(P203&lt;&gt;"",O203-P203,"")</f>
        <v/>
      </c>
      <c r="R203" s="99">
        <f>DAYS360(Tabelle1[[#This Row],[Spalte50]],Tabelle1[[#This Row],[Spalte51]])/30</f>
        <v>0</v>
      </c>
      <c r="S203" s="23"/>
      <c r="T203" s="23"/>
      <c r="U203" s="23"/>
      <c r="V203" s="24"/>
      <c r="W203" s="21"/>
      <c r="X203" s="21"/>
      <c r="Y203" s="21"/>
      <c r="Z203" s="21"/>
      <c r="AA203" s="24"/>
      <c r="AB203" s="24"/>
      <c r="AC203" s="24"/>
      <c r="AD203" s="25"/>
    </row>
    <row r="204" spans="1:30" x14ac:dyDescent="0.25">
      <c r="A204" s="26"/>
      <c r="B204" s="19"/>
      <c r="C204" s="20"/>
      <c r="D204" s="21"/>
      <c r="E204" s="21"/>
      <c r="F204" s="21"/>
      <c r="G204" s="21"/>
      <c r="H204" s="21"/>
      <c r="I204" s="21"/>
      <c r="J204" s="21"/>
      <c r="K204" s="21"/>
      <c r="L204" s="22"/>
      <c r="M204" s="22"/>
      <c r="N204" s="21"/>
      <c r="O204" s="21" t="str">
        <f>IF(D204=1,1,IF(E204=1,2,IF(F204=1,3,IF(G204=1,4,""))))</f>
        <v/>
      </c>
      <c r="P204" s="21" t="str" cm="1">
        <f t="array" ref="P204">IFERROR(INDEX(Tabelle1[Spalte524],MATCH(1,(Tabelle1[Spalte1]=Tabelle1[[#This Row],[Spalte1]])*(Tabelle1[Spalte51]=Tabelle1[[#This Row],[Spalte50]]-1),0)),"")</f>
        <v/>
      </c>
      <c r="Q204" s="21" t="str">
        <f>IF(P204&lt;&gt;"",O204-P204,"")</f>
        <v/>
      </c>
      <c r="R204" s="99">
        <f>DAYS360(Tabelle1[[#This Row],[Spalte50]],Tabelle1[[#This Row],[Spalte51]])/30</f>
        <v>0</v>
      </c>
      <c r="S204" s="23"/>
      <c r="T204" s="23"/>
      <c r="U204" s="23"/>
      <c r="V204" s="24"/>
      <c r="W204" s="21"/>
      <c r="X204" s="21"/>
      <c r="Y204" s="21"/>
      <c r="Z204" s="21"/>
      <c r="AA204" s="24"/>
      <c r="AB204" s="24"/>
      <c r="AC204" s="24"/>
      <c r="AD204" s="25"/>
    </row>
    <row r="205" spans="1:30" x14ac:dyDescent="0.25">
      <c r="A205" s="26"/>
      <c r="B205" s="19"/>
      <c r="C205" s="20"/>
      <c r="D205" s="21"/>
      <c r="E205" s="21"/>
      <c r="F205" s="21"/>
      <c r="G205" s="21"/>
      <c r="H205" s="21"/>
      <c r="I205" s="21"/>
      <c r="J205" s="21"/>
      <c r="K205" s="21"/>
      <c r="L205" s="22"/>
      <c r="M205" s="22"/>
      <c r="N205" s="21"/>
      <c r="O205" s="21" t="str">
        <f>IF(D205=1,1,IF(E205=1,2,IF(F205=1,3,IF(G205=1,4,""))))</f>
        <v/>
      </c>
      <c r="P205" s="21" t="str" cm="1">
        <f t="array" ref="P205">IFERROR(INDEX(Tabelle1[Spalte524],MATCH(1,(Tabelle1[Spalte1]=Tabelle1[[#This Row],[Spalte1]])*(Tabelle1[Spalte51]=Tabelle1[[#This Row],[Spalte50]]-1),0)),"")</f>
        <v/>
      </c>
      <c r="Q205" s="21" t="str">
        <f>IF(P205&lt;&gt;"",O205-P205,"")</f>
        <v/>
      </c>
      <c r="R205" s="99">
        <f>DAYS360(Tabelle1[[#This Row],[Spalte50]],Tabelle1[[#This Row],[Spalte51]])/30</f>
        <v>0</v>
      </c>
      <c r="S205" s="23"/>
      <c r="T205" s="23"/>
      <c r="U205" s="23"/>
      <c r="V205" s="24"/>
      <c r="W205" s="21"/>
      <c r="X205" s="21"/>
      <c r="Y205" s="21"/>
      <c r="Z205" s="21"/>
      <c r="AA205" s="24"/>
      <c r="AB205" s="24"/>
      <c r="AC205" s="24"/>
      <c r="AD205" s="25"/>
    </row>
    <row r="206" spans="1:30" x14ac:dyDescent="0.25">
      <c r="A206" s="26"/>
      <c r="B206" s="19"/>
      <c r="C206" s="20"/>
      <c r="D206" s="21"/>
      <c r="E206" s="21"/>
      <c r="F206" s="21"/>
      <c r="G206" s="21"/>
      <c r="H206" s="21"/>
      <c r="I206" s="21"/>
      <c r="J206" s="21"/>
      <c r="K206" s="21"/>
      <c r="L206" s="22"/>
      <c r="M206" s="22"/>
      <c r="N206" s="21"/>
      <c r="O206" s="21" t="str">
        <f>IF(D206=1,1,IF(E206=1,2,IF(F206=1,3,IF(G206=1,4,""))))</f>
        <v/>
      </c>
      <c r="P206" s="21" t="str" cm="1">
        <f t="array" ref="P206">IFERROR(INDEX(Tabelle1[Spalte524],MATCH(1,(Tabelle1[Spalte1]=Tabelle1[[#This Row],[Spalte1]])*(Tabelle1[Spalte51]=Tabelle1[[#This Row],[Spalte50]]-1),0)),"")</f>
        <v/>
      </c>
      <c r="Q206" s="21" t="str">
        <f>IF(P206&lt;&gt;"",O206-P206,"")</f>
        <v/>
      </c>
      <c r="R206" s="99">
        <f>DAYS360(Tabelle1[[#This Row],[Spalte50]],Tabelle1[[#This Row],[Spalte51]])/30</f>
        <v>0</v>
      </c>
      <c r="S206" s="23"/>
      <c r="T206" s="23"/>
      <c r="U206" s="23"/>
      <c r="V206" s="24"/>
      <c r="W206" s="21"/>
      <c r="X206" s="21"/>
      <c r="Y206" s="21"/>
      <c r="Z206" s="21"/>
      <c r="AA206" s="24"/>
      <c r="AB206" s="24"/>
      <c r="AC206" s="24"/>
      <c r="AD206" s="25"/>
    </row>
    <row r="207" spans="1:30" x14ac:dyDescent="0.25">
      <c r="A207" s="26"/>
      <c r="B207" s="19"/>
      <c r="C207" s="20"/>
      <c r="D207" s="21"/>
      <c r="E207" s="21"/>
      <c r="F207" s="21"/>
      <c r="G207" s="21"/>
      <c r="H207" s="21"/>
      <c r="I207" s="21"/>
      <c r="J207" s="21"/>
      <c r="K207" s="21"/>
      <c r="L207" s="22"/>
      <c r="M207" s="22"/>
      <c r="N207" s="21"/>
      <c r="O207" s="21" t="str">
        <f>IF(D207=1,1,IF(E207=1,2,IF(F207=1,3,IF(G207=1,4,""))))</f>
        <v/>
      </c>
      <c r="P207" s="21" t="str" cm="1">
        <f t="array" ref="P207">IFERROR(INDEX(Tabelle1[Spalte524],MATCH(1,(Tabelle1[Spalte1]=Tabelle1[[#This Row],[Spalte1]])*(Tabelle1[Spalte51]=Tabelle1[[#This Row],[Spalte50]]-1),0)),"")</f>
        <v/>
      </c>
      <c r="Q207" s="21" t="str">
        <f>IF(P207&lt;&gt;"",O207-P207,"")</f>
        <v/>
      </c>
      <c r="R207" s="99">
        <f>DAYS360(Tabelle1[[#This Row],[Spalte50]],Tabelle1[[#This Row],[Spalte51]])/30</f>
        <v>0</v>
      </c>
      <c r="S207" s="23"/>
      <c r="T207" s="23"/>
      <c r="U207" s="23"/>
      <c r="V207" s="24"/>
      <c r="W207" s="21"/>
      <c r="X207" s="21"/>
      <c r="Y207" s="21"/>
      <c r="Z207" s="21"/>
      <c r="AA207" s="24"/>
      <c r="AB207" s="24"/>
      <c r="AC207" s="24"/>
      <c r="AD207" s="25"/>
    </row>
    <row r="208" spans="1:30" x14ac:dyDescent="0.25">
      <c r="A208" s="26"/>
      <c r="B208" s="19"/>
      <c r="C208" s="20"/>
      <c r="D208" s="21"/>
      <c r="E208" s="21"/>
      <c r="F208" s="21"/>
      <c r="G208" s="21"/>
      <c r="H208" s="21"/>
      <c r="I208" s="21"/>
      <c r="J208" s="21"/>
      <c r="K208" s="21"/>
      <c r="L208" s="22"/>
      <c r="M208" s="22"/>
      <c r="N208" s="21"/>
      <c r="O208" s="21" t="str">
        <f>IF(D208=1,1,IF(E208=1,2,IF(F208=1,3,IF(G208=1,4,""))))</f>
        <v/>
      </c>
      <c r="P208" s="21" t="str" cm="1">
        <f t="array" ref="P208">IFERROR(INDEX(Tabelle1[Spalte524],MATCH(1,(Tabelle1[Spalte1]=Tabelle1[[#This Row],[Spalte1]])*(Tabelle1[Spalte51]=Tabelle1[[#This Row],[Spalte50]]-1),0)),"")</f>
        <v/>
      </c>
      <c r="Q208" s="21" t="str">
        <f>IF(P208&lt;&gt;"",O208-P208,"")</f>
        <v/>
      </c>
      <c r="R208" s="99">
        <f>DAYS360(Tabelle1[[#This Row],[Spalte50]],Tabelle1[[#This Row],[Spalte51]])/30</f>
        <v>0</v>
      </c>
      <c r="S208" s="23"/>
      <c r="T208" s="23"/>
      <c r="U208" s="23"/>
      <c r="V208" s="24"/>
      <c r="W208" s="21"/>
      <c r="X208" s="21"/>
      <c r="Y208" s="21"/>
      <c r="Z208" s="21"/>
      <c r="AA208" s="24"/>
      <c r="AB208" s="24"/>
      <c r="AC208" s="24"/>
      <c r="AD208" s="25"/>
    </row>
    <row r="209" spans="1:30" x14ac:dyDescent="0.25">
      <c r="A209" s="26"/>
      <c r="B209" s="19"/>
      <c r="C209" s="20"/>
      <c r="D209" s="21"/>
      <c r="E209" s="21"/>
      <c r="F209" s="21"/>
      <c r="G209" s="21"/>
      <c r="H209" s="21"/>
      <c r="I209" s="21"/>
      <c r="J209" s="21"/>
      <c r="K209" s="21"/>
      <c r="L209" s="22"/>
      <c r="M209" s="22"/>
      <c r="N209" s="21"/>
      <c r="O209" s="21" t="str">
        <f>IF(D209=1,1,IF(E209=1,2,IF(F209=1,3,IF(G209=1,4,""))))</f>
        <v/>
      </c>
      <c r="P209" s="21" t="str" cm="1">
        <f t="array" ref="P209">IFERROR(INDEX(Tabelle1[Spalte524],MATCH(1,(Tabelle1[Spalte1]=Tabelle1[[#This Row],[Spalte1]])*(Tabelle1[Spalte51]=Tabelle1[[#This Row],[Spalte50]]-1),0)),"")</f>
        <v/>
      </c>
      <c r="Q209" s="21" t="str">
        <f>IF(P209&lt;&gt;"",O209-P209,"")</f>
        <v/>
      </c>
      <c r="R209" s="99">
        <f>DAYS360(Tabelle1[[#This Row],[Spalte50]],Tabelle1[[#This Row],[Spalte51]])/30</f>
        <v>0</v>
      </c>
      <c r="S209" s="23"/>
      <c r="T209" s="23"/>
      <c r="U209" s="23"/>
      <c r="V209" s="24"/>
      <c r="W209" s="21"/>
      <c r="X209" s="21"/>
      <c r="Y209" s="21"/>
      <c r="Z209" s="21"/>
      <c r="AA209" s="24"/>
      <c r="AB209" s="24"/>
      <c r="AC209" s="24"/>
      <c r="AD209" s="25"/>
    </row>
    <row r="210" spans="1:30" x14ac:dyDescent="0.25">
      <c r="A210" s="26"/>
      <c r="B210" s="19"/>
      <c r="C210" s="20"/>
      <c r="D210" s="21"/>
      <c r="E210" s="21"/>
      <c r="F210" s="21"/>
      <c r="G210" s="21"/>
      <c r="H210" s="21"/>
      <c r="I210" s="21"/>
      <c r="J210" s="21"/>
      <c r="K210" s="21"/>
      <c r="L210" s="22"/>
      <c r="M210" s="22"/>
      <c r="N210" s="21"/>
      <c r="O210" s="21" t="str">
        <f>IF(D210=1,1,IF(E210=1,2,IF(F210=1,3,IF(G210=1,4,""))))</f>
        <v/>
      </c>
      <c r="P210" s="21" t="str" cm="1">
        <f t="array" ref="P210">IFERROR(INDEX(Tabelle1[Spalte524],MATCH(1,(Tabelle1[Spalte1]=Tabelle1[[#This Row],[Spalte1]])*(Tabelle1[Spalte51]=Tabelle1[[#This Row],[Spalte50]]-1),0)),"")</f>
        <v/>
      </c>
      <c r="Q210" s="21" t="str">
        <f>IF(P210&lt;&gt;"",O210-P210,"")</f>
        <v/>
      </c>
      <c r="R210" s="99">
        <f>DAYS360(Tabelle1[[#This Row],[Spalte50]],Tabelle1[[#This Row],[Spalte51]])/30</f>
        <v>0</v>
      </c>
      <c r="S210" s="23"/>
      <c r="T210" s="23"/>
      <c r="U210" s="23"/>
      <c r="V210" s="24"/>
      <c r="W210" s="21"/>
      <c r="X210" s="21"/>
      <c r="Y210" s="21"/>
      <c r="Z210" s="21"/>
      <c r="AA210" s="24"/>
      <c r="AB210" s="24"/>
      <c r="AC210" s="24"/>
      <c r="AD210" s="25"/>
    </row>
    <row r="211" spans="1:30" x14ac:dyDescent="0.25">
      <c r="A211" s="26"/>
      <c r="B211" s="19"/>
      <c r="C211" s="20"/>
      <c r="D211" s="21"/>
      <c r="E211" s="21"/>
      <c r="F211" s="21"/>
      <c r="G211" s="21"/>
      <c r="H211" s="21"/>
      <c r="I211" s="21"/>
      <c r="J211" s="21"/>
      <c r="K211" s="21"/>
      <c r="L211" s="22"/>
      <c r="M211" s="22"/>
      <c r="N211" s="21"/>
      <c r="O211" s="21" t="str">
        <f>IF(D211=1,1,IF(E211=1,2,IF(F211=1,3,IF(G211=1,4,""))))</f>
        <v/>
      </c>
      <c r="P211" s="21" t="str" cm="1">
        <f t="array" ref="P211">IFERROR(INDEX(Tabelle1[Spalte524],MATCH(1,(Tabelle1[Spalte1]=Tabelle1[[#This Row],[Spalte1]])*(Tabelle1[Spalte51]=Tabelle1[[#This Row],[Spalte50]]-1),0)),"")</f>
        <v/>
      </c>
      <c r="Q211" s="21" t="str">
        <f>IF(P211&lt;&gt;"",O211-P211,"")</f>
        <v/>
      </c>
      <c r="R211" s="99">
        <f>DAYS360(Tabelle1[[#This Row],[Spalte50]],Tabelle1[[#This Row],[Spalte51]])/30</f>
        <v>0</v>
      </c>
      <c r="S211" s="23"/>
      <c r="T211" s="23"/>
      <c r="U211" s="23"/>
      <c r="V211" s="24"/>
      <c r="W211" s="21"/>
      <c r="X211" s="21"/>
      <c r="Y211" s="21"/>
      <c r="Z211" s="21"/>
      <c r="AA211" s="24"/>
      <c r="AB211" s="24"/>
      <c r="AC211" s="24"/>
      <c r="AD211" s="25"/>
    </row>
    <row r="212" spans="1:30" x14ac:dyDescent="0.25">
      <c r="A212" s="26"/>
      <c r="B212" s="19"/>
      <c r="C212" s="20"/>
      <c r="D212" s="21"/>
      <c r="E212" s="21"/>
      <c r="F212" s="21"/>
      <c r="G212" s="21"/>
      <c r="H212" s="21"/>
      <c r="I212" s="21"/>
      <c r="J212" s="21"/>
      <c r="K212" s="21"/>
      <c r="L212" s="22"/>
      <c r="M212" s="22"/>
      <c r="N212" s="21"/>
      <c r="O212" s="21" t="str">
        <f>IF(D212=1,1,IF(E212=1,2,IF(F212=1,3,IF(G212=1,4,""))))</f>
        <v/>
      </c>
      <c r="P212" s="21" t="str" cm="1">
        <f t="array" ref="P212">IFERROR(INDEX(Tabelle1[Spalte524],MATCH(1,(Tabelle1[Spalte1]=Tabelle1[[#This Row],[Spalte1]])*(Tabelle1[Spalte51]=Tabelle1[[#This Row],[Spalte50]]-1),0)),"")</f>
        <v/>
      </c>
      <c r="Q212" s="21" t="str">
        <f>IF(P212&lt;&gt;"",O212-P212,"")</f>
        <v/>
      </c>
      <c r="R212" s="99">
        <f>DAYS360(Tabelle1[[#This Row],[Spalte50]],Tabelle1[[#This Row],[Spalte51]])/30</f>
        <v>0</v>
      </c>
      <c r="S212" s="23"/>
      <c r="T212" s="23"/>
      <c r="U212" s="23"/>
      <c r="V212" s="24"/>
      <c r="W212" s="21"/>
      <c r="X212" s="21"/>
      <c r="Y212" s="21"/>
      <c r="Z212" s="21"/>
      <c r="AA212" s="24"/>
      <c r="AB212" s="24"/>
      <c r="AC212" s="24"/>
      <c r="AD212" s="25"/>
    </row>
    <row r="213" spans="1:30" x14ac:dyDescent="0.25">
      <c r="A213" s="26"/>
      <c r="B213" s="19"/>
      <c r="C213" s="20"/>
      <c r="D213" s="21"/>
      <c r="E213" s="21"/>
      <c r="F213" s="21"/>
      <c r="G213" s="21"/>
      <c r="H213" s="21"/>
      <c r="I213" s="21"/>
      <c r="J213" s="21"/>
      <c r="K213" s="21"/>
      <c r="L213" s="22"/>
      <c r="M213" s="22"/>
      <c r="N213" s="21"/>
      <c r="O213" s="21" t="str">
        <f>IF(D213=1,1,IF(E213=1,2,IF(F213=1,3,IF(G213=1,4,""))))</f>
        <v/>
      </c>
      <c r="P213" s="21" t="str" cm="1">
        <f t="array" ref="P213">IFERROR(INDEX(Tabelle1[Spalte524],MATCH(1,(Tabelle1[Spalte1]=Tabelle1[[#This Row],[Spalte1]])*(Tabelle1[Spalte51]=Tabelle1[[#This Row],[Spalte50]]-1),0)),"")</f>
        <v/>
      </c>
      <c r="Q213" s="21" t="str">
        <f>IF(P213&lt;&gt;"",O213-P213,"")</f>
        <v/>
      </c>
      <c r="R213" s="99">
        <f>DAYS360(Tabelle1[[#This Row],[Spalte50]],Tabelle1[[#This Row],[Spalte51]])/30</f>
        <v>0</v>
      </c>
      <c r="S213" s="23"/>
      <c r="T213" s="23"/>
      <c r="U213" s="23"/>
      <c r="V213" s="24"/>
      <c r="W213" s="21"/>
      <c r="X213" s="21"/>
      <c r="Y213" s="21"/>
      <c r="Z213" s="21"/>
      <c r="AA213" s="24"/>
      <c r="AB213" s="24"/>
      <c r="AC213" s="24"/>
      <c r="AD213" s="25"/>
    </row>
    <row r="214" spans="1:30" x14ac:dyDescent="0.25">
      <c r="A214" s="26"/>
      <c r="B214" s="19"/>
      <c r="C214" s="20"/>
      <c r="D214" s="21"/>
      <c r="E214" s="21"/>
      <c r="F214" s="21"/>
      <c r="G214" s="21"/>
      <c r="H214" s="21"/>
      <c r="I214" s="21"/>
      <c r="J214" s="21"/>
      <c r="K214" s="21"/>
      <c r="L214" s="22"/>
      <c r="M214" s="22"/>
      <c r="N214" s="21"/>
      <c r="O214" s="21" t="str">
        <f>IF(D214=1,1,IF(E214=1,2,IF(F214=1,3,IF(G214=1,4,""))))</f>
        <v/>
      </c>
      <c r="P214" s="21" t="str" cm="1">
        <f t="array" ref="P214">IFERROR(INDEX(Tabelle1[Spalte524],MATCH(1,(Tabelle1[Spalte1]=Tabelle1[[#This Row],[Spalte1]])*(Tabelle1[Spalte51]=Tabelle1[[#This Row],[Spalte50]]-1),0)),"")</f>
        <v/>
      </c>
      <c r="Q214" s="21" t="str">
        <f>IF(P214&lt;&gt;"",O214-P214,"")</f>
        <v/>
      </c>
      <c r="R214" s="99">
        <f>DAYS360(Tabelle1[[#This Row],[Spalte50]],Tabelle1[[#This Row],[Spalte51]])/30</f>
        <v>0</v>
      </c>
      <c r="S214" s="23"/>
      <c r="T214" s="23"/>
      <c r="U214" s="23"/>
      <c r="V214" s="24"/>
      <c r="W214" s="21"/>
      <c r="X214" s="21"/>
      <c r="Y214" s="21"/>
      <c r="Z214" s="21"/>
      <c r="AA214" s="24"/>
      <c r="AB214" s="24"/>
      <c r="AC214" s="24"/>
      <c r="AD214" s="25"/>
    </row>
    <row r="215" spans="1:30" x14ac:dyDescent="0.25">
      <c r="A215" s="26"/>
      <c r="B215" s="19"/>
      <c r="C215" s="20"/>
      <c r="D215" s="21"/>
      <c r="E215" s="21"/>
      <c r="F215" s="21"/>
      <c r="G215" s="21"/>
      <c r="H215" s="21"/>
      <c r="I215" s="21"/>
      <c r="J215" s="21"/>
      <c r="K215" s="21"/>
      <c r="L215" s="22"/>
      <c r="M215" s="22"/>
      <c r="N215" s="21"/>
      <c r="O215" s="21" t="str">
        <f>IF(D215=1,1,IF(E215=1,2,IF(F215=1,3,IF(G215=1,4,""))))</f>
        <v/>
      </c>
      <c r="P215" s="21" t="str" cm="1">
        <f t="array" ref="P215">IFERROR(INDEX(Tabelle1[Spalte524],MATCH(1,(Tabelle1[Spalte1]=Tabelle1[[#This Row],[Spalte1]])*(Tabelle1[Spalte51]=Tabelle1[[#This Row],[Spalte50]]-1),0)),"")</f>
        <v/>
      </c>
      <c r="Q215" s="21" t="str">
        <f>IF(P215&lt;&gt;"",O215-P215,"")</f>
        <v/>
      </c>
      <c r="R215" s="99">
        <f>DAYS360(Tabelle1[[#This Row],[Spalte50]],Tabelle1[[#This Row],[Spalte51]])/30</f>
        <v>0</v>
      </c>
      <c r="S215" s="23"/>
      <c r="T215" s="23"/>
      <c r="U215" s="23"/>
      <c r="V215" s="24"/>
      <c r="W215" s="21"/>
      <c r="X215" s="21"/>
      <c r="Y215" s="21"/>
      <c r="Z215" s="21"/>
      <c r="AA215" s="24"/>
      <c r="AB215" s="24"/>
      <c r="AC215" s="24"/>
      <c r="AD215" s="25"/>
    </row>
    <row r="216" spans="1:30" x14ac:dyDescent="0.25">
      <c r="A216" s="26"/>
      <c r="B216" s="19"/>
      <c r="C216" s="20"/>
      <c r="D216" s="21"/>
      <c r="E216" s="21"/>
      <c r="F216" s="21"/>
      <c r="G216" s="21"/>
      <c r="H216" s="21"/>
      <c r="I216" s="21"/>
      <c r="J216" s="21"/>
      <c r="K216" s="21"/>
      <c r="L216" s="22"/>
      <c r="M216" s="22"/>
      <c r="N216" s="21"/>
      <c r="O216" s="21" t="str">
        <f>IF(D216=1,1,IF(E216=1,2,IF(F216=1,3,IF(G216=1,4,""))))</f>
        <v/>
      </c>
      <c r="P216" s="21" t="str" cm="1">
        <f t="array" ref="P216">IFERROR(INDEX(Tabelle1[Spalte524],MATCH(1,(Tabelle1[Spalte1]=Tabelle1[[#This Row],[Spalte1]])*(Tabelle1[Spalte51]=Tabelle1[[#This Row],[Spalte50]]-1),0)),"")</f>
        <v/>
      </c>
      <c r="Q216" s="21" t="str">
        <f>IF(P216&lt;&gt;"",O216-P216,"")</f>
        <v/>
      </c>
      <c r="R216" s="99">
        <f>DAYS360(Tabelle1[[#This Row],[Spalte50]],Tabelle1[[#This Row],[Spalte51]])/30</f>
        <v>0</v>
      </c>
      <c r="S216" s="23"/>
      <c r="T216" s="23"/>
      <c r="U216" s="23"/>
      <c r="V216" s="24"/>
      <c r="W216" s="21"/>
      <c r="X216" s="21"/>
      <c r="Y216" s="21"/>
      <c r="Z216" s="21"/>
      <c r="AA216" s="24"/>
      <c r="AB216" s="24"/>
      <c r="AC216" s="24"/>
      <c r="AD216" s="25"/>
    </row>
    <row r="217" spans="1:30" x14ac:dyDescent="0.25">
      <c r="A217" s="26"/>
      <c r="B217" s="19"/>
      <c r="C217" s="20"/>
      <c r="D217" s="21"/>
      <c r="E217" s="21"/>
      <c r="F217" s="21"/>
      <c r="G217" s="21"/>
      <c r="H217" s="21"/>
      <c r="I217" s="21"/>
      <c r="J217" s="21"/>
      <c r="K217" s="21"/>
      <c r="L217" s="22"/>
      <c r="M217" s="22"/>
      <c r="N217" s="21"/>
      <c r="O217" s="21" t="str">
        <f>IF(D217=1,1,IF(E217=1,2,IF(F217=1,3,IF(G217=1,4,""))))</f>
        <v/>
      </c>
      <c r="P217" s="21" t="str" cm="1">
        <f t="array" ref="P217">IFERROR(INDEX(Tabelle1[Spalte524],MATCH(1,(Tabelle1[Spalte1]=Tabelle1[[#This Row],[Spalte1]])*(Tabelle1[Spalte51]=Tabelle1[[#This Row],[Spalte50]]-1),0)),"")</f>
        <v/>
      </c>
      <c r="Q217" s="21" t="str">
        <f>IF(P217&lt;&gt;"",O217-P217,"")</f>
        <v/>
      </c>
      <c r="R217" s="99">
        <f>DAYS360(Tabelle1[[#This Row],[Spalte50]],Tabelle1[[#This Row],[Spalte51]])/30</f>
        <v>0</v>
      </c>
      <c r="S217" s="23"/>
      <c r="T217" s="23"/>
      <c r="U217" s="23"/>
      <c r="V217" s="24"/>
      <c r="W217" s="21"/>
      <c r="X217" s="21"/>
      <c r="Y217" s="21"/>
      <c r="Z217" s="21"/>
      <c r="AA217" s="24"/>
      <c r="AB217" s="24"/>
      <c r="AC217" s="24"/>
      <c r="AD217" s="25"/>
    </row>
    <row r="218" spans="1:30" x14ac:dyDescent="0.25">
      <c r="A218" s="26"/>
      <c r="B218" s="19"/>
      <c r="C218" s="20"/>
      <c r="D218" s="21"/>
      <c r="E218" s="21"/>
      <c r="F218" s="21"/>
      <c r="G218" s="21"/>
      <c r="H218" s="21"/>
      <c r="I218" s="21"/>
      <c r="J218" s="21"/>
      <c r="K218" s="21"/>
      <c r="L218" s="22"/>
      <c r="M218" s="22"/>
      <c r="N218" s="21"/>
      <c r="O218" s="21" t="str">
        <f>IF(D218=1,1,IF(E218=1,2,IF(F218=1,3,IF(G218=1,4,""))))</f>
        <v/>
      </c>
      <c r="P218" s="21" t="str" cm="1">
        <f t="array" ref="P218">IFERROR(INDEX(Tabelle1[Spalte524],MATCH(1,(Tabelle1[Spalte1]=Tabelle1[[#This Row],[Spalte1]])*(Tabelle1[Spalte51]=Tabelle1[[#This Row],[Spalte50]]-1),0)),"")</f>
        <v/>
      </c>
      <c r="Q218" s="21" t="str">
        <f>IF(P218&lt;&gt;"",O218-P218,"")</f>
        <v/>
      </c>
      <c r="R218" s="99">
        <f>DAYS360(Tabelle1[[#This Row],[Spalte50]],Tabelle1[[#This Row],[Spalte51]])/30</f>
        <v>0</v>
      </c>
      <c r="S218" s="23"/>
      <c r="T218" s="23"/>
      <c r="U218" s="23"/>
      <c r="V218" s="24"/>
      <c r="W218" s="21"/>
      <c r="X218" s="21"/>
      <c r="Y218" s="21"/>
      <c r="Z218" s="21"/>
      <c r="AA218" s="24"/>
      <c r="AB218" s="24"/>
      <c r="AC218" s="24"/>
      <c r="AD218" s="25"/>
    </row>
    <row r="219" spans="1:30" x14ac:dyDescent="0.25">
      <c r="A219" s="26"/>
      <c r="B219" s="19"/>
      <c r="C219" s="20"/>
      <c r="D219" s="21"/>
      <c r="E219" s="21"/>
      <c r="F219" s="21"/>
      <c r="G219" s="21"/>
      <c r="H219" s="21"/>
      <c r="I219" s="21"/>
      <c r="J219" s="21"/>
      <c r="K219" s="21"/>
      <c r="L219" s="22"/>
      <c r="M219" s="22"/>
      <c r="N219" s="21"/>
      <c r="O219" s="21" t="str">
        <f>IF(D219=1,1,IF(E219=1,2,IF(F219=1,3,IF(G219=1,4,""))))</f>
        <v/>
      </c>
      <c r="P219" s="21" t="str" cm="1">
        <f t="array" ref="P219">IFERROR(INDEX(Tabelle1[Spalte524],MATCH(1,(Tabelle1[Spalte1]=Tabelle1[[#This Row],[Spalte1]])*(Tabelle1[Spalte51]=Tabelle1[[#This Row],[Spalte50]]-1),0)),"")</f>
        <v/>
      </c>
      <c r="Q219" s="21" t="str">
        <f>IF(P219&lt;&gt;"",O219-P219,"")</f>
        <v/>
      </c>
      <c r="R219" s="99">
        <f>DAYS360(Tabelle1[[#This Row],[Spalte50]],Tabelle1[[#This Row],[Spalte51]])/30</f>
        <v>0</v>
      </c>
      <c r="S219" s="23"/>
      <c r="T219" s="23"/>
      <c r="U219" s="23"/>
      <c r="V219" s="24"/>
      <c r="W219" s="21"/>
      <c r="X219" s="21"/>
      <c r="Y219" s="21"/>
      <c r="Z219" s="21"/>
      <c r="AA219" s="24"/>
      <c r="AB219" s="24"/>
      <c r="AC219" s="24"/>
      <c r="AD219" s="25"/>
    </row>
    <row r="220" spans="1:30" x14ac:dyDescent="0.25">
      <c r="A220" s="26"/>
      <c r="B220" s="19"/>
      <c r="C220" s="20"/>
      <c r="D220" s="21"/>
      <c r="E220" s="21"/>
      <c r="F220" s="21"/>
      <c r="G220" s="21"/>
      <c r="H220" s="21"/>
      <c r="I220" s="21"/>
      <c r="J220" s="21"/>
      <c r="K220" s="21"/>
      <c r="L220" s="22"/>
      <c r="M220" s="22"/>
      <c r="N220" s="21"/>
      <c r="O220" s="21" t="str">
        <f>IF(D220=1,1,IF(E220=1,2,IF(F220=1,3,IF(G220=1,4,""))))</f>
        <v/>
      </c>
      <c r="P220" s="21" t="str" cm="1">
        <f t="array" ref="P220">IFERROR(INDEX(Tabelle1[Spalte524],MATCH(1,(Tabelle1[Spalte1]=Tabelle1[[#This Row],[Spalte1]])*(Tabelle1[Spalte51]=Tabelle1[[#This Row],[Spalte50]]-1),0)),"")</f>
        <v/>
      </c>
      <c r="Q220" s="21" t="str">
        <f>IF(P220&lt;&gt;"",O220-P220,"")</f>
        <v/>
      </c>
      <c r="R220" s="99">
        <f>DAYS360(Tabelle1[[#This Row],[Spalte50]],Tabelle1[[#This Row],[Spalte51]])/30</f>
        <v>0</v>
      </c>
      <c r="S220" s="23"/>
      <c r="T220" s="23"/>
      <c r="U220" s="23"/>
      <c r="V220" s="24"/>
      <c r="W220" s="21"/>
      <c r="X220" s="21"/>
      <c r="Y220" s="21"/>
      <c r="Z220" s="21"/>
      <c r="AA220" s="24"/>
      <c r="AB220" s="24"/>
      <c r="AC220" s="24"/>
      <c r="AD220" s="25"/>
    </row>
    <row r="221" spans="1:30" x14ac:dyDescent="0.25">
      <c r="A221" s="26"/>
      <c r="B221" s="19"/>
      <c r="C221" s="20"/>
      <c r="D221" s="21"/>
      <c r="E221" s="21"/>
      <c r="F221" s="21"/>
      <c r="G221" s="21"/>
      <c r="H221" s="21"/>
      <c r="I221" s="21"/>
      <c r="J221" s="21"/>
      <c r="K221" s="21"/>
      <c r="L221" s="22"/>
      <c r="M221" s="22"/>
      <c r="N221" s="21"/>
      <c r="O221" s="21" t="str">
        <f>IF(D221=1,1,IF(E221=1,2,IF(F221=1,3,IF(G221=1,4,""))))</f>
        <v/>
      </c>
      <c r="P221" s="21" t="str" cm="1">
        <f t="array" ref="P221">IFERROR(INDEX(Tabelle1[Spalte524],MATCH(1,(Tabelle1[Spalte1]=Tabelle1[[#This Row],[Spalte1]])*(Tabelle1[Spalte51]=Tabelle1[[#This Row],[Spalte50]]-1),0)),"")</f>
        <v/>
      </c>
      <c r="Q221" s="21" t="str">
        <f>IF(P221&lt;&gt;"",O221-P221,"")</f>
        <v/>
      </c>
      <c r="R221" s="99">
        <f>DAYS360(Tabelle1[[#This Row],[Spalte50]],Tabelle1[[#This Row],[Spalte51]])/30</f>
        <v>0</v>
      </c>
      <c r="S221" s="23"/>
      <c r="T221" s="23"/>
      <c r="U221" s="23"/>
      <c r="V221" s="24"/>
      <c r="W221" s="21"/>
      <c r="X221" s="21"/>
      <c r="Y221" s="21"/>
      <c r="Z221" s="21"/>
      <c r="AA221" s="24"/>
      <c r="AB221" s="24"/>
      <c r="AC221" s="24"/>
      <c r="AD221" s="25"/>
    </row>
    <row r="222" spans="1:30" x14ac:dyDescent="0.25">
      <c r="A222" s="26"/>
      <c r="B222" s="19"/>
      <c r="C222" s="20"/>
      <c r="D222" s="21"/>
      <c r="E222" s="21"/>
      <c r="F222" s="21"/>
      <c r="G222" s="21"/>
      <c r="H222" s="21"/>
      <c r="I222" s="21"/>
      <c r="J222" s="21"/>
      <c r="K222" s="21"/>
      <c r="L222" s="22"/>
      <c r="M222" s="22"/>
      <c r="N222" s="21"/>
      <c r="O222" s="21" t="str">
        <f>IF(D222=1,1,IF(E222=1,2,IF(F222=1,3,IF(G222=1,4,""))))</f>
        <v/>
      </c>
      <c r="P222" s="21" t="str" cm="1">
        <f t="array" ref="P222">IFERROR(INDEX(Tabelle1[Spalte524],MATCH(1,(Tabelle1[Spalte1]=Tabelle1[[#This Row],[Spalte1]])*(Tabelle1[Spalte51]=Tabelle1[[#This Row],[Spalte50]]-1),0)),"")</f>
        <v/>
      </c>
      <c r="Q222" s="21" t="str">
        <f>IF(P222&lt;&gt;"",O222-P222,"")</f>
        <v/>
      </c>
      <c r="R222" s="99">
        <f>DAYS360(Tabelle1[[#This Row],[Spalte50]],Tabelle1[[#This Row],[Spalte51]])/30</f>
        <v>0</v>
      </c>
      <c r="S222" s="23"/>
      <c r="T222" s="23"/>
      <c r="U222" s="23"/>
      <c r="V222" s="24"/>
      <c r="W222" s="21"/>
      <c r="X222" s="21"/>
      <c r="Y222" s="21"/>
      <c r="Z222" s="21"/>
      <c r="AA222" s="24"/>
      <c r="AB222" s="24"/>
      <c r="AC222" s="24"/>
      <c r="AD222" s="25"/>
    </row>
    <row r="223" spans="1:30" x14ac:dyDescent="0.25">
      <c r="A223" s="26"/>
      <c r="B223" s="19"/>
      <c r="C223" s="20"/>
      <c r="D223" s="21"/>
      <c r="E223" s="21"/>
      <c r="F223" s="21"/>
      <c r="G223" s="21"/>
      <c r="H223" s="21"/>
      <c r="I223" s="21"/>
      <c r="J223" s="21"/>
      <c r="K223" s="21"/>
      <c r="L223" s="22"/>
      <c r="M223" s="22"/>
      <c r="N223" s="21"/>
      <c r="O223" s="21" t="str">
        <f>IF(D223=1,1,IF(E223=1,2,IF(F223=1,3,IF(G223=1,4,""))))</f>
        <v/>
      </c>
      <c r="P223" s="21" t="str" cm="1">
        <f t="array" ref="P223">IFERROR(INDEX(Tabelle1[Spalte524],MATCH(1,(Tabelle1[Spalte1]=Tabelle1[[#This Row],[Spalte1]])*(Tabelle1[Spalte51]=Tabelle1[[#This Row],[Spalte50]]-1),0)),"")</f>
        <v/>
      </c>
      <c r="Q223" s="21" t="str">
        <f>IF(P223&lt;&gt;"",O223-P223,"")</f>
        <v/>
      </c>
      <c r="R223" s="99">
        <f>DAYS360(Tabelle1[[#This Row],[Spalte50]],Tabelle1[[#This Row],[Spalte51]])/30</f>
        <v>0</v>
      </c>
      <c r="S223" s="23"/>
      <c r="T223" s="23"/>
      <c r="U223" s="23"/>
      <c r="V223" s="24"/>
      <c r="W223" s="21"/>
      <c r="X223" s="21"/>
      <c r="Y223" s="21"/>
      <c r="Z223" s="21"/>
      <c r="AA223" s="24"/>
      <c r="AB223" s="24"/>
      <c r="AC223" s="24"/>
      <c r="AD223" s="25"/>
    </row>
    <row r="224" spans="1:30" x14ac:dyDescent="0.25">
      <c r="A224" s="26"/>
      <c r="B224" s="19"/>
      <c r="C224" s="20"/>
      <c r="D224" s="21"/>
      <c r="E224" s="21"/>
      <c r="F224" s="21"/>
      <c r="G224" s="21"/>
      <c r="H224" s="21"/>
      <c r="I224" s="21"/>
      <c r="J224" s="21"/>
      <c r="K224" s="21"/>
      <c r="L224" s="22"/>
      <c r="M224" s="22"/>
      <c r="N224" s="21"/>
      <c r="O224" s="21" t="str">
        <f>IF(D224=1,1,IF(E224=1,2,IF(F224=1,3,IF(G224=1,4,""))))</f>
        <v/>
      </c>
      <c r="P224" s="21" t="str" cm="1">
        <f t="array" ref="P224">IFERROR(INDEX(Tabelle1[Spalte524],MATCH(1,(Tabelle1[Spalte1]=Tabelle1[[#This Row],[Spalte1]])*(Tabelle1[Spalte51]=Tabelle1[[#This Row],[Spalte50]]-1),0)),"")</f>
        <v/>
      </c>
      <c r="Q224" s="21" t="str">
        <f>IF(P224&lt;&gt;"",O224-P224,"")</f>
        <v/>
      </c>
      <c r="R224" s="99">
        <f>DAYS360(Tabelle1[[#This Row],[Spalte50]],Tabelle1[[#This Row],[Spalte51]])/30</f>
        <v>0</v>
      </c>
      <c r="S224" s="23"/>
      <c r="T224" s="23"/>
      <c r="U224" s="23"/>
      <c r="V224" s="24"/>
      <c r="W224" s="21"/>
      <c r="X224" s="21"/>
      <c r="Y224" s="21"/>
      <c r="Z224" s="21"/>
      <c r="AA224" s="24"/>
      <c r="AB224" s="24"/>
      <c r="AC224" s="24"/>
      <c r="AD224" s="25"/>
    </row>
    <row r="225" spans="1:30" x14ac:dyDescent="0.25">
      <c r="A225" s="26"/>
      <c r="B225" s="19"/>
      <c r="C225" s="20"/>
      <c r="D225" s="21"/>
      <c r="E225" s="21"/>
      <c r="F225" s="21"/>
      <c r="G225" s="21"/>
      <c r="H225" s="21"/>
      <c r="I225" s="21"/>
      <c r="J225" s="21"/>
      <c r="K225" s="21"/>
      <c r="L225" s="22"/>
      <c r="M225" s="22"/>
      <c r="N225" s="21"/>
      <c r="O225" s="21" t="str">
        <f>IF(D225=1,1,IF(E225=1,2,IF(F225=1,3,IF(G225=1,4,""))))</f>
        <v/>
      </c>
      <c r="P225" s="21" t="str" cm="1">
        <f t="array" ref="P225">IFERROR(INDEX(Tabelle1[Spalte524],MATCH(1,(Tabelle1[Spalte1]=Tabelle1[[#This Row],[Spalte1]])*(Tabelle1[Spalte51]=Tabelle1[[#This Row],[Spalte50]]-1),0)),"")</f>
        <v/>
      </c>
      <c r="Q225" s="21" t="str">
        <f>IF(P225&lt;&gt;"",O225-P225,"")</f>
        <v/>
      </c>
      <c r="R225" s="99">
        <f>DAYS360(Tabelle1[[#This Row],[Spalte50]],Tabelle1[[#This Row],[Spalte51]])/30</f>
        <v>0</v>
      </c>
      <c r="S225" s="23"/>
      <c r="T225" s="23"/>
      <c r="U225" s="23"/>
      <c r="V225" s="24"/>
      <c r="W225" s="21"/>
      <c r="X225" s="21"/>
      <c r="Y225" s="21"/>
      <c r="Z225" s="21"/>
      <c r="AA225" s="24"/>
      <c r="AB225" s="24"/>
      <c r="AC225" s="24"/>
      <c r="AD225" s="25"/>
    </row>
    <row r="226" spans="1:30" x14ac:dyDescent="0.25">
      <c r="A226" s="26"/>
      <c r="B226" s="19"/>
      <c r="C226" s="20"/>
      <c r="D226" s="21"/>
      <c r="E226" s="21"/>
      <c r="F226" s="21"/>
      <c r="G226" s="21"/>
      <c r="H226" s="21"/>
      <c r="I226" s="21"/>
      <c r="J226" s="21"/>
      <c r="K226" s="21"/>
      <c r="L226" s="22"/>
      <c r="M226" s="22"/>
      <c r="N226" s="21"/>
      <c r="O226" s="21" t="str">
        <f>IF(D226=1,1,IF(E226=1,2,IF(F226=1,3,IF(G226=1,4,""))))</f>
        <v/>
      </c>
      <c r="P226" s="21" t="str" cm="1">
        <f t="array" ref="P226">IFERROR(INDEX(Tabelle1[Spalte524],MATCH(1,(Tabelle1[Spalte1]=Tabelle1[[#This Row],[Spalte1]])*(Tabelle1[Spalte51]=Tabelle1[[#This Row],[Spalte50]]-1),0)),"")</f>
        <v/>
      </c>
      <c r="Q226" s="21" t="str">
        <f>IF(P226&lt;&gt;"",O226-P226,"")</f>
        <v/>
      </c>
      <c r="R226" s="99">
        <f>DAYS360(Tabelle1[[#This Row],[Spalte50]],Tabelle1[[#This Row],[Spalte51]])/30</f>
        <v>0</v>
      </c>
      <c r="S226" s="23"/>
      <c r="T226" s="23"/>
      <c r="U226" s="23"/>
      <c r="V226" s="24"/>
      <c r="W226" s="21"/>
      <c r="X226" s="21"/>
      <c r="Y226" s="21"/>
      <c r="Z226" s="21"/>
      <c r="AA226" s="24"/>
      <c r="AB226" s="24"/>
      <c r="AC226" s="24"/>
      <c r="AD226" s="25"/>
    </row>
    <row r="227" spans="1:30" x14ac:dyDescent="0.25">
      <c r="A227" s="26"/>
      <c r="B227" s="19"/>
      <c r="C227" s="20"/>
      <c r="D227" s="21"/>
      <c r="E227" s="21"/>
      <c r="F227" s="21"/>
      <c r="G227" s="21"/>
      <c r="H227" s="21"/>
      <c r="I227" s="21"/>
      <c r="J227" s="21"/>
      <c r="K227" s="21"/>
      <c r="L227" s="22"/>
      <c r="M227" s="22"/>
      <c r="N227" s="21"/>
      <c r="O227" s="21" t="str">
        <f>IF(D227=1,1,IF(E227=1,2,IF(F227=1,3,IF(G227=1,4,""))))</f>
        <v/>
      </c>
      <c r="P227" s="21" t="str" cm="1">
        <f t="array" ref="P227">IFERROR(INDEX(Tabelle1[Spalte524],MATCH(1,(Tabelle1[Spalte1]=Tabelle1[[#This Row],[Spalte1]])*(Tabelle1[Spalte51]=Tabelle1[[#This Row],[Spalte50]]-1),0)),"")</f>
        <v/>
      </c>
      <c r="Q227" s="21" t="str">
        <f>IF(P227&lt;&gt;"",O227-P227,"")</f>
        <v/>
      </c>
      <c r="R227" s="99">
        <f>DAYS360(Tabelle1[[#This Row],[Spalte50]],Tabelle1[[#This Row],[Spalte51]])/30</f>
        <v>0</v>
      </c>
      <c r="S227" s="23"/>
      <c r="T227" s="23"/>
      <c r="U227" s="23"/>
      <c r="V227" s="24"/>
      <c r="W227" s="21"/>
      <c r="X227" s="21"/>
      <c r="Y227" s="21"/>
      <c r="Z227" s="21"/>
      <c r="AA227" s="24"/>
      <c r="AB227" s="24"/>
      <c r="AC227" s="24"/>
      <c r="AD227" s="25"/>
    </row>
    <row r="228" spans="1:30" x14ac:dyDescent="0.25">
      <c r="A228" s="26"/>
      <c r="B228" s="19"/>
      <c r="C228" s="20"/>
      <c r="D228" s="21"/>
      <c r="E228" s="21"/>
      <c r="F228" s="21"/>
      <c r="G228" s="21"/>
      <c r="H228" s="21"/>
      <c r="I228" s="21"/>
      <c r="J228" s="21"/>
      <c r="K228" s="21"/>
      <c r="L228" s="22"/>
      <c r="M228" s="22"/>
      <c r="N228" s="21"/>
      <c r="O228" s="21" t="str">
        <f>IF(D228=1,1,IF(E228=1,2,IF(F228=1,3,IF(G228=1,4,""))))</f>
        <v/>
      </c>
      <c r="P228" s="21" t="str" cm="1">
        <f t="array" ref="P228">IFERROR(INDEX(Tabelle1[Spalte524],MATCH(1,(Tabelle1[Spalte1]=Tabelle1[[#This Row],[Spalte1]])*(Tabelle1[Spalte51]=Tabelle1[[#This Row],[Spalte50]]-1),0)),"")</f>
        <v/>
      </c>
      <c r="Q228" s="21" t="str">
        <f>IF(P228&lt;&gt;"",O228-P228,"")</f>
        <v/>
      </c>
      <c r="R228" s="99">
        <f>DAYS360(Tabelle1[[#This Row],[Spalte50]],Tabelle1[[#This Row],[Spalte51]])/30</f>
        <v>0</v>
      </c>
      <c r="S228" s="23"/>
      <c r="T228" s="23"/>
      <c r="U228" s="23"/>
      <c r="V228" s="24"/>
      <c r="W228" s="21"/>
      <c r="X228" s="21"/>
      <c r="Y228" s="21"/>
      <c r="Z228" s="21"/>
      <c r="AA228" s="24"/>
      <c r="AB228" s="24"/>
      <c r="AC228" s="24"/>
      <c r="AD228" s="25"/>
    </row>
    <row r="229" spans="1:30" x14ac:dyDescent="0.25">
      <c r="A229" s="26"/>
      <c r="B229" s="19"/>
      <c r="C229" s="20"/>
      <c r="D229" s="21"/>
      <c r="E229" s="21"/>
      <c r="F229" s="21"/>
      <c r="G229" s="21"/>
      <c r="H229" s="21"/>
      <c r="I229" s="21"/>
      <c r="J229" s="21"/>
      <c r="K229" s="21"/>
      <c r="L229" s="22"/>
      <c r="M229" s="22"/>
      <c r="N229" s="21"/>
      <c r="O229" s="21" t="str">
        <f>IF(D229=1,1,IF(E229=1,2,IF(F229=1,3,IF(G229=1,4,""))))</f>
        <v/>
      </c>
      <c r="P229" s="21" t="str" cm="1">
        <f t="array" ref="P229">IFERROR(INDEX(Tabelle1[Spalte524],MATCH(1,(Tabelle1[Spalte1]=Tabelle1[[#This Row],[Spalte1]])*(Tabelle1[Spalte51]=Tabelle1[[#This Row],[Spalte50]]-1),0)),"")</f>
        <v/>
      </c>
      <c r="Q229" s="21" t="str">
        <f>IF(P229&lt;&gt;"",O229-P229,"")</f>
        <v/>
      </c>
      <c r="R229" s="99">
        <f>DAYS360(Tabelle1[[#This Row],[Spalte50]],Tabelle1[[#This Row],[Spalte51]])/30</f>
        <v>0</v>
      </c>
      <c r="S229" s="23"/>
      <c r="T229" s="23"/>
      <c r="U229" s="23"/>
      <c r="V229" s="24"/>
      <c r="W229" s="21"/>
      <c r="X229" s="21"/>
      <c r="Y229" s="21"/>
      <c r="Z229" s="21"/>
      <c r="AA229" s="24"/>
      <c r="AB229" s="24"/>
      <c r="AC229" s="24"/>
      <c r="AD229" s="25"/>
    </row>
    <row r="230" spans="1:30" x14ac:dyDescent="0.25">
      <c r="A230" s="26"/>
      <c r="B230" s="19"/>
      <c r="C230" s="20"/>
      <c r="D230" s="21"/>
      <c r="E230" s="21"/>
      <c r="F230" s="21"/>
      <c r="G230" s="21"/>
      <c r="H230" s="21"/>
      <c r="I230" s="21"/>
      <c r="J230" s="21"/>
      <c r="K230" s="21"/>
      <c r="L230" s="22"/>
      <c r="M230" s="22"/>
      <c r="N230" s="21"/>
      <c r="O230" s="21" t="str">
        <f>IF(D230=1,1,IF(E230=1,2,IF(F230=1,3,IF(G230=1,4,""))))</f>
        <v/>
      </c>
      <c r="P230" s="21" t="str" cm="1">
        <f t="array" ref="P230">IFERROR(INDEX(Tabelle1[Spalte524],MATCH(1,(Tabelle1[Spalte1]=Tabelle1[[#This Row],[Spalte1]])*(Tabelle1[Spalte51]=Tabelle1[[#This Row],[Spalte50]]-1),0)),"")</f>
        <v/>
      </c>
      <c r="Q230" s="21" t="str">
        <f>IF(P230&lt;&gt;"",O230-P230,"")</f>
        <v/>
      </c>
      <c r="R230" s="99">
        <f>DAYS360(Tabelle1[[#This Row],[Spalte50]],Tabelle1[[#This Row],[Spalte51]])/30</f>
        <v>0</v>
      </c>
      <c r="S230" s="23"/>
      <c r="T230" s="23"/>
      <c r="U230" s="23"/>
      <c r="V230" s="24"/>
      <c r="W230" s="21"/>
      <c r="X230" s="21"/>
      <c r="Y230" s="21"/>
      <c r="Z230" s="21"/>
      <c r="AA230" s="24"/>
      <c r="AB230" s="24"/>
      <c r="AC230" s="24"/>
      <c r="AD230" s="25"/>
    </row>
    <row r="231" spans="1:30" x14ac:dyDescent="0.25">
      <c r="A231" s="26"/>
      <c r="B231" s="19"/>
      <c r="C231" s="20"/>
      <c r="D231" s="21"/>
      <c r="E231" s="21"/>
      <c r="F231" s="21"/>
      <c r="G231" s="21"/>
      <c r="H231" s="21"/>
      <c r="I231" s="21"/>
      <c r="J231" s="21"/>
      <c r="K231" s="21"/>
      <c r="L231" s="22"/>
      <c r="M231" s="22"/>
      <c r="N231" s="21"/>
      <c r="O231" s="21" t="str">
        <f>IF(D231=1,1,IF(E231=1,2,IF(F231=1,3,IF(G231=1,4,""))))</f>
        <v/>
      </c>
      <c r="P231" s="21" t="str" cm="1">
        <f t="array" ref="P231">IFERROR(INDEX(Tabelle1[Spalte524],MATCH(1,(Tabelle1[Spalte1]=Tabelle1[[#This Row],[Spalte1]])*(Tabelle1[Spalte51]=Tabelle1[[#This Row],[Spalte50]]-1),0)),"")</f>
        <v/>
      </c>
      <c r="Q231" s="21" t="str">
        <f>IF(P231&lt;&gt;"",O231-P231,"")</f>
        <v/>
      </c>
      <c r="R231" s="99">
        <f>DAYS360(Tabelle1[[#This Row],[Spalte50]],Tabelle1[[#This Row],[Spalte51]])/30</f>
        <v>0</v>
      </c>
      <c r="S231" s="23"/>
      <c r="T231" s="23"/>
      <c r="U231" s="23"/>
      <c r="V231" s="24"/>
      <c r="W231" s="21"/>
      <c r="X231" s="21"/>
      <c r="Y231" s="21"/>
      <c r="Z231" s="21"/>
      <c r="AA231" s="24"/>
      <c r="AB231" s="24"/>
      <c r="AC231" s="24"/>
      <c r="AD231" s="25"/>
    </row>
    <row r="232" spans="1:30" x14ac:dyDescent="0.25">
      <c r="A232" s="26"/>
      <c r="B232" s="19"/>
      <c r="C232" s="20"/>
      <c r="D232" s="21"/>
      <c r="E232" s="21"/>
      <c r="F232" s="21"/>
      <c r="G232" s="21"/>
      <c r="H232" s="21"/>
      <c r="I232" s="21"/>
      <c r="J232" s="21"/>
      <c r="K232" s="21"/>
      <c r="L232" s="22"/>
      <c r="M232" s="22"/>
      <c r="N232" s="21"/>
      <c r="O232" s="21" t="str">
        <f>IF(D232=1,1,IF(E232=1,2,IF(F232=1,3,IF(G232=1,4,""))))</f>
        <v/>
      </c>
      <c r="P232" s="21" t="str" cm="1">
        <f t="array" ref="P232">IFERROR(INDEX(Tabelle1[Spalte524],MATCH(1,(Tabelle1[Spalte1]=Tabelle1[[#This Row],[Spalte1]])*(Tabelle1[Spalte51]=Tabelle1[[#This Row],[Spalte50]]-1),0)),"")</f>
        <v/>
      </c>
      <c r="Q232" s="21" t="str">
        <f>IF(P232&lt;&gt;"",O232-P232,"")</f>
        <v/>
      </c>
      <c r="R232" s="99">
        <f>DAYS360(Tabelle1[[#This Row],[Spalte50]],Tabelle1[[#This Row],[Spalte51]])/30</f>
        <v>0</v>
      </c>
      <c r="S232" s="23"/>
      <c r="T232" s="23"/>
      <c r="U232" s="23"/>
      <c r="V232" s="24"/>
      <c r="W232" s="21"/>
      <c r="X232" s="21"/>
      <c r="Y232" s="21"/>
      <c r="Z232" s="21"/>
      <c r="AA232" s="24"/>
      <c r="AB232" s="24"/>
      <c r="AC232" s="24"/>
      <c r="AD232" s="25"/>
    </row>
    <row r="233" spans="1:30" x14ac:dyDescent="0.25">
      <c r="A233" s="26"/>
      <c r="B233" s="19"/>
      <c r="C233" s="20"/>
      <c r="D233" s="21"/>
      <c r="E233" s="21"/>
      <c r="F233" s="21"/>
      <c r="G233" s="21"/>
      <c r="H233" s="21"/>
      <c r="I233" s="21"/>
      <c r="J233" s="21"/>
      <c r="K233" s="21"/>
      <c r="L233" s="22"/>
      <c r="M233" s="22"/>
      <c r="N233" s="21"/>
      <c r="O233" s="21" t="str">
        <f>IF(D233=1,1,IF(E233=1,2,IF(F233=1,3,IF(G233=1,4,""))))</f>
        <v/>
      </c>
      <c r="P233" s="21" t="str" cm="1">
        <f t="array" ref="P233">IFERROR(INDEX(Tabelle1[Spalte524],MATCH(1,(Tabelle1[Spalte1]=Tabelle1[[#This Row],[Spalte1]])*(Tabelle1[Spalte51]=Tabelle1[[#This Row],[Spalte50]]-1),0)),"")</f>
        <v/>
      </c>
      <c r="Q233" s="21" t="str">
        <f>IF(P233&lt;&gt;"",O233-P233,"")</f>
        <v/>
      </c>
      <c r="R233" s="99">
        <f>DAYS360(Tabelle1[[#This Row],[Spalte50]],Tabelle1[[#This Row],[Spalte51]])/30</f>
        <v>0</v>
      </c>
      <c r="S233" s="23"/>
      <c r="T233" s="23"/>
      <c r="U233" s="23"/>
      <c r="V233" s="24"/>
      <c r="W233" s="21"/>
      <c r="X233" s="21"/>
      <c r="Y233" s="21"/>
      <c r="Z233" s="21"/>
      <c r="AA233" s="24"/>
      <c r="AB233" s="24"/>
      <c r="AC233" s="24"/>
      <c r="AD233" s="25"/>
    </row>
    <row r="234" spans="1:30" x14ac:dyDescent="0.25">
      <c r="A234" s="26"/>
      <c r="B234" s="19"/>
      <c r="C234" s="20"/>
      <c r="D234" s="21"/>
      <c r="E234" s="21"/>
      <c r="F234" s="21"/>
      <c r="G234" s="21"/>
      <c r="H234" s="21"/>
      <c r="I234" s="21"/>
      <c r="J234" s="21"/>
      <c r="K234" s="21"/>
      <c r="L234" s="22"/>
      <c r="M234" s="22"/>
      <c r="N234" s="21"/>
      <c r="O234" s="21" t="str">
        <f>IF(D234=1,1,IF(E234=1,2,IF(F234=1,3,IF(G234=1,4,""))))</f>
        <v/>
      </c>
      <c r="P234" s="21" t="str" cm="1">
        <f t="array" ref="P234">IFERROR(INDEX(Tabelle1[Spalte524],MATCH(1,(Tabelle1[Spalte1]=Tabelle1[[#This Row],[Spalte1]])*(Tabelle1[Spalte51]=Tabelle1[[#This Row],[Spalte50]]-1),0)),"")</f>
        <v/>
      </c>
      <c r="Q234" s="21" t="str">
        <f>IF(P234&lt;&gt;"",O234-P234,"")</f>
        <v/>
      </c>
      <c r="R234" s="99">
        <f>DAYS360(Tabelle1[[#This Row],[Spalte50]],Tabelle1[[#This Row],[Spalte51]])/30</f>
        <v>0</v>
      </c>
      <c r="S234" s="23"/>
      <c r="T234" s="23"/>
      <c r="U234" s="23"/>
      <c r="V234" s="24"/>
      <c r="W234" s="21"/>
      <c r="X234" s="21"/>
      <c r="Y234" s="21"/>
      <c r="Z234" s="21"/>
      <c r="AA234" s="24"/>
      <c r="AB234" s="24"/>
      <c r="AC234" s="24"/>
      <c r="AD234" s="25"/>
    </row>
    <row r="235" spans="1:30" x14ac:dyDescent="0.25">
      <c r="A235" s="26"/>
      <c r="B235" s="19"/>
      <c r="C235" s="20"/>
      <c r="D235" s="21"/>
      <c r="E235" s="21"/>
      <c r="F235" s="21"/>
      <c r="G235" s="21"/>
      <c r="H235" s="21"/>
      <c r="I235" s="21"/>
      <c r="J235" s="21"/>
      <c r="K235" s="21"/>
      <c r="L235" s="22"/>
      <c r="M235" s="22"/>
      <c r="N235" s="21"/>
      <c r="O235" s="21" t="str">
        <f>IF(D235=1,1,IF(E235=1,2,IF(F235=1,3,IF(G235=1,4,""))))</f>
        <v/>
      </c>
      <c r="P235" s="21" t="str" cm="1">
        <f t="array" ref="P235">IFERROR(INDEX(Tabelle1[Spalte524],MATCH(1,(Tabelle1[Spalte1]=Tabelle1[[#This Row],[Spalte1]])*(Tabelle1[Spalte51]=Tabelle1[[#This Row],[Spalte50]]-1),0)),"")</f>
        <v/>
      </c>
      <c r="Q235" s="21" t="str">
        <f>IF(P235&lt;&gt;"",O235-P235,"")</f>
        <v/>
      </c>
      <c r="R235" s="99">
        <f>DAYS360(Tabelle1[[#This Row],[Spalte50]],Tabelle1[[#This Row],[Spalte51]])/30</f>
        <v>0</v>
      </c>
      <c r="S235" s="23"/>
      <c r="T235" s="23"/>
      <c r="U235" s="23"/>
      <c r="V235" s="24"/>
      <c r="W235" s="21"/>
      <c r="X235" s="21"/>
      <c r="Y235" s="21"/>
      <c r="Z235" s="21"/>
      <c r="AA235" s="24"/>
      <c r="AB235" s="24"/>
      <c r="AC235" s="24"/>
      <c r="AD235" s="25"/>
    </row>
    <row r="236" spans="1:30" x14ac:dyDescent="0.25">
      <c r="A236" s="26"/>
      <c r="B236" s="19"/>
      <c r="C236" s="20"/>
      <c r="D236" s="21"/>
      <c r="E236" s="21"/>
      <c r="F236" s="21"/>
      <c r="G236" s="21"/>
      <c r="H236" s="21"/>
      <c r="I236" s="21"/>
      <c r="J236" s="21"/>
      <c r="K236" s="21"/>
      <c r="L236" s="22"/>
      <c r="M236" s="22"/>
      <c r="N236" s="21"/>
      <c r="O236" s="21" t="str">
        <f>IF(D236=1,1,IF(E236=1,2,IF(F236=1,3,IF(G236=1,4,""))))</f>
        <v/>
      </c>
      <c r="P236" s="21" t="str" cm="1">
        <f t="array" ref="P236">IFERROR(INDEX(Tabelle1[Spalte524],MATCH(1,(Tabelle1[Spalte1]=Tabelle1[[#This Row],[Spalte1]])*(Tabelle1[Spalte51]=Tabelle1[[#This Row],[Spalte50]]-1),0)),"")</f>
        <v/>
      </c>
      <c r="Q236" s="21" t="str">
        <f>IF(P236&lt;&gt;"",O236-P236,"")</f>
        <v/>
      </c>
      <c r="R236" s="99">
        <f>DAYS360(Tabelle1[[#This Row],[Spalte50]],Tabelle1[[#This Row],[Spalte51]])/30</f>
        <v>0</v>
      </c>
      <c r="S236" s="23"/>
      <c r="T236" s="23"/>
      <c r="U236" s="23"/>
      <c r="V236" s="24"/>
      <c r="W236" s="21"/>
      <c r="X236" s="21"/>
      <c r="Y236" s="21"/>
      <c r="Z236" s="21"/>
      <c r="AA236" s="24"/>
      <c r="AB236" s="24"/>
      <c r="AC236" s="24"/>
      <c r="AD236" s="25"/>
    </row>
    <row r="237" spans="1:30" x14ac:dyDescent="0.25">
      <c r="A237" s="26"/>
      <c r="B237" s="19"/>
      <c r="C237" s="20"/>
      <c r="D237" s="21"/>
      <c r="E237" s="21"/>
      <c r="F237" s="21"/>
      <c r="G237" s="21"/>
      <c r="H237" s="21"/>
      <c r="I237" s="21"/>
      <c r="J237" s="21"/>
      <c r="K237" s="21"/>
      <c r="L237" s="22"/>
      <c r="M237" s="22"/>
      <c r="N237" s="21"/>
      <c r="O237" s="21" t="str">
        <f>IF(D237=1,1,IF(E237=1,2,IF(F237=1,3,IF(G237=1,4,""))))</f>
        <v/>
      </c>
      <c r="P237" s="21" t="str" cm="1">
        <f t="array" ref="P237">IFERROR(INDEX(Tabelle1[Spalte524],MATCH(1,(Tabelle1[Spalte1]=Tabelle1[[#This Row],[Spalte1]])*(Tabelle1[Spalte51]=Tabelle1[[#This Row],[Spalte50]]-1),0)),"")</f>
        <v/>
      </c>
      <c r="Q237" s="21" t="str">
        <f>IF(P237&lt;&gt;"",O237-P237,"")</f>
        <v/>
      </c>
      <c r="R237" s="99">
        <f>DAYS360(Tabelle1[[#This Row],[Spalte50]],Tabelle1[[#This Row],[Spalte51]])/30</f>
        <v>0</v>
      </c>
      <c r="S237" s="23"/>
      <c r="T237" s="23"/>
      <c r="U237" s="23"/>
      <c r="V237" s="24"/>
      <c r="W237" s="21"/>
      <c r="X237" s="21"/>
      <c r="Y237" s="21"/>
      <c r="Z237" s="21"/>
      <c r="AA237" s="24"/>
      <c r="AB237" s="24"/>
      <c r="AC237" s="24"/>
      <c r="AD237" s="25"/>
    </row>
    <row r="238" spans="1:30" x14ac:dyDescent="0.25">
      <c r="A238" s="26"/>
      <c r="B238" s="19"/>
      <c r="C238" s="20"/>
      <c r="D238" s="21"/>
      <c r="E238" s="21"/>
      <c r="F238" s="21"/>
      <c r="G238" s="21"/>
      <c r="H238" s="21"/>
      <c r="I238" s="21"/>
      <c r="J238" s="21"/>
      <c r="K238" s="21"/>
      <c r="L238" s="22"/>
      <c r="M238" s="22"/>
      <c r="N238" s="21"/>
      <c r="O238" s="21" t="str">
        <f>IF(D238=1,1,IF(E238=1,2,IF(F238=1,3,IF(G238=1,4,""))))</f>
        <v/>
      </c>
      <c r="P238" s="21" t="str" cm="1">
        <f t="array" ref="P238">IFERROR(INDEX(Tabelle1[Spalte524],MATCH(1,(Tabelle1[Spalte1]=Tabelle1[[#This Row],[Spalte1]])*(Tabelle1[Spalte51]=Tabelle1[[#This Row],[Spalte50]]-1),0)),"")</f>
        <v/>
      </c>
      <c r="Q238" s="21" t="str">
        <f>IF(P238&lt;&gt;"",O238-P238,"")</f>
        <v/>
      </c>
      <c r="R238" s="99">
        <f>DAYS360(Tabelle1[[#This Row],[Spalte50]],Tabelle1[[#This Row],[Spalte51]])/30</f>
        <v>0</v>
      </c>
      <c r="S238" s="23"/>
      <c r="T238" s="23"/>
      <c r="U238" s="23"/>
      <c r="V238" s="24"/>
      <c r="W238" s="21"/>
      <c r="X238" s="21"/>
      <c r="Y238" s="21"/>
      <c r="Z238" s="21"/>
      <c r="AA238" s="24"/>
      <c r="AB238" s="24"/>
      <c r="AC238" s="24"/>
      <c r="AD238" s="25"/>
    </row>
    <row r="239" spans="1:30" x14ac:dyDescent="0.25">
      <c r="A239" s="26"/>
      <c r="B239" s="19"/>
      <c r="C239" s="20"/>
      <c r="D239" s="21"/>
      <c r="E239" s="21"/>
      <c r="F239" s="21"/>
      <c r="G239" s="21"/>
      <c r="H239" s="21"/>
      <c r="I239" s="21"/>
      <c r="J239" s="21"/>
      <c r="K239" s="21"/>
      <c r="L239" s="22"/>
      <c r="M239" s="22"/>
      <c r="N239" s="21"/>
      <c r="O239" s="21" t="str">
        <f>IF(D239=1,1,IF(E239=1,2,IF(F239=1,3,IF(G239=1,4,""))))</f>
        <v/>
      </c>
      <c r="P239" s="21" t="str" cm="1">
        <f t="array" ref="P239">IFERROR(INDEX(Tabelle1[Spalte524],MATCH(1,(Tabelle1[Spalte1]=Tabelle1[[#This Row],[Spalte1]])*(Tabelle1[Spalte51]=Tabelle1[[#This Row],[Spalte50]]-1),0)),"")</f>
        <v/>
      </c>
      <c r="Q239" s="21" t="str">
        <f>IF(P239&lt;&gt;"",O239-P239,"")</f>
        <v/>
      </c>
      <c r="R239" s="99">
        <f>DAYS360(Tabelle1[[#This Row],[Spalte50]],Tabelle1[[#This Row],[Spalte51]])/30</f>
        <v>0</v>
      </c>
      <c r="S239" s="23"/>
      <c r="T239" s="23"/>
      <c r="U239" s="23"/>
      <c r="V239" s="24"/>
      <c r="W239" s="21"/>
      <c r="X239" s="21"/>
      <c r="Y239" s="21"/>
      <c r="Z239" s="21"/>
      <c r="AA239" s="24"/>
      <c r="AB239" s="24"/>
      <c r="AC239" s="24"/>
      <c r="AD239" s="25"/>
    </row>
    <row r="240" spans="1:30" x14ac:dyDescent="0.25">
      <c r="A240" s="26"/>
      <c r="B240" s="19"/>
      <c r="C240" s="20"/>
      <c r="D240" s="21"/>
      <c r="E240" s="21"/>
      <c r="F240" s="21"/>
      <c r="G240" s="21"/>
      <c r="H240" s="21"/>
      <c r="I240" s="21"/>
      <c r="J240" s="21"/>
      <c r="K240" s="21"/>
      <c r="L240" s="22"/>
      <c r="M240" s="22"/>
      <c r="N240" s="21"/>
      <c r="O240" s="21" t="str">
        <f>IF(D240=1,1,IF(E240=1,2,IF(F240=1,3,IF(G240=1,4,""))))</f>
        <v/>
      </c>
      <c r="P240" s="21" t="str" cm="1">
        <f t="array" ref="P240">IFERROR(INDEX(Tabelle1[Spalte524],MATCH(1,(Tabelle1[Spalte1]=Tabelle1[[#This Row],[Spalte1]])*(Tabelle1[Spalte51]=Tabelle1[[#This Row],[Spalte50]]-1),0)),"")</f>
        <v/>
      </c>
      <c r="Q240" s="21" t="str">
        <f>IF(P240&lt;&gt;"",O240-P240,"")</f>
        <v/>
      </c>
      <c r="R240" s="99">
        <f>DAYS360(Tabelle1[[#This Row],[Spalte50]],Tabelle1[[#This Row],[Spalte51]])/30</f>
        <v>0</v>
      </c>
      <c r="S240" s="23"/>
      <c r="T240" s="23"/>
      <c r="U240" s="23"/>
      <c r="V240" s="24"/>
      <c r="W240" s="21"/>
      <c r="X240" s="21"/>
      <c r="Y240" s="21"/>
      <c r="Z240" s="21"/>
      <c r="AA240" s="24"/>
      <c r="AB240" s="24"/>
      <c r="AC240" s="24"/>
      <c r="AD240" s="25"/>
    </row>
    <row r="241" spans="1:30" x14ac:dyDescent="0.25">
      <c r="A241" s="26"/>
      <c r="B241" s="19"/>
      <c r="C241" s="20"/>
      <c r="D241" s="21"/>
      <c r="E241" s="21"/>
      <c r="F241" s="21"/>
      <c r="G241" s="21"/>
      <c r="H241" s="21"/>
      <c r="I241" s="21"/>
      <c r="J241" s="21"/>
      <c r="K241" s="21"/>
      <c r="L241" s="22"/>
      <c r="M241" s="22"/>
      <c r="N241" s="21"/>
      <c r="O241" s="21" t="str">
        <f>IF(D241=1,1,IF(E241=1,2,IF(F241=1,3,IF(G241=1,4,""))))</f>
        <v/>
      </c>
      <c r="P241" s="21" t="str" cm="1">
        <f t="array" ref="P241">IFERROR(INDEX(Tabelle1[Spalte524],MATCH(1,(Tabelle1[Spalte1]=Tabelle1[[#This Row],[Spalte1]])*(Tabelle1[Spalte51]=Tabelle1[[#This Row],[Spalte50]]-1),0)),"")</f>
        <v/>
      </c>
      <c r="Q241" s="21" t="str">
        <f>IF(P241&lt;&gt;"",O241-P241,"")</f>
        <v/>
      </c>
      <c r="R241" s="99">
        <f>DAYS360(Tabelle1[[#This Row],[Spalte50]],Tabelle1[[#This Row],[Spalte51]])/30</f>
        <v>0</v>
      </c>
      <c r="S241" s="23"/>
      <c r="T241" s="23"/>
      <c r="U241" s="23"/>
      <c r="V241" s="24"/>
      <c r="W241" s="21"/>
      <c r="X241" s="21"/>
      <c r="Y241" s="21"/>
      <c r="Z241" s="21"/>
      <c r="AA241" s="24"/>
      <c r="AB241" s="24"/>
      <c r="AC241" s="24"/>
      <c r="AD241" s="25"/>
    </row>
    <row r="242" spans="1:30" x14ac:dyDescent="0.25">
      <c r="A242" s="26"/>
      <c r="B242" s="19"/>
      <c r="C242" s="20"/>
      <c r="D242" s="21"/>
      <c r="E242" s="21"/>
      <c r="F242" s="21"/>
      <c r="G242" s="21"/>
      <c r="H242" s="21"/>
      <c r="I242" s="21"/>
      <c r="J242" s="21"/>
      <c r="K242" s="21"/>
      <c r="L242" s="22"/>
      <c r="M242" s="22"/>
      <c r="N242" s="21"/>
      <c r="O242" s="21" t="str">
        <f>IF(D242=1,1,IF(E242=1,2,IF(F242=1,3,IF(G242=1,4,""))))</f>
        <v/>
      </c>
      <c r="P242" s="21" t="str" cm="1">
        <f t="array" ref="P242">IFERROR(INDEX(Tabelle1[Spalte524],MATCH(1,(Tabelle1[Spalte1]=Tabelle1[[#This Row],[Spalte1]])*(Tabelle1[Spalte51]=Tabelle1[[#This Row],[Spalte50]]-1),0)),"")</f>
        <v/>
      </c>
      <c r="Q242" s="21" t="str">
        <f>IF(P242&lt;&gt;"",O242-P242,"")</f>
        <v/>
      </c>
      <c r="R242" s="99">
        <f>DAYS360(Tabelle1[[#This Row],[Spalte50]],Tabelle1[[#This Row],[Spalte51]])/30</f>
        <v>0</v>
      </c>
      <c r="S242" s="23"/>
      <c r="T242" s="23"/>
      <c r="U242" s="23"/>
      <c r="V242" s="24"/>
      <c r="W242" s="21"/>
      <c r="X242" s="21"/>
      <c r="Y242" s="21"/>
      <c r="Z242" s="21"/>
      <c r="AA242" s="24"/>
      <c r="AB242" s="24"/>
      <c r="AC242" s="24"/>
      <c r="AD242" s="25"/>
    </row>
    <row r="243" spans="1:30" x14ac:dyDescent="0.25">
      <c r="A243" s="26"/>
      <c r="B243" s="19"/>
      <c r="C243" s="20"/>
      <c r="D243" s="21"/>
      <c r="E243" s="21"/>
      <c r="F243" s="21"/>
      <c r="G243" s="21"/>
      <c r="H243" s="21"/>
      <c r="I243" s="21"/>
      <c r="J243" s="21"/>
      <c r="K243" s="21"/>
      <c r="L243" s="22"/>
      <c r="M243" s="22"/>
      <c r="N243" s="21"/>
      <c r="O243" s="21" t="str">
        <f>IF(D243=1,1,IF(E243=1,2,IF(F243=1,3,IF(G243=1,4,""))))</f>
        <v/>
      </c>
      <c r="P243" s="21" t="str" cm="1">
        <f t="array" ref="P243">IFERROR(INDEX(Tabelle1[Spalte524],MATCH(1,(Tabelle1[Spalte1]=Tabelle1[[#This Row],[Spalte1]])*(Tabelle1[Spalte51]=Tabelle1[[#This Row],[Spalte50]]-1),0)),"")</f>
        <v/>
      </c>
      <c r="Q243" s="21" t="str">
        <f>IF(P243&lt;&gt;"",O243-P243,"")</f>
        <v/>
      </c>
      <c r="R243" s="99">
        <f>DAYS360(Tabelle1[[#This Row],[Spalte50]],Tabelle1[[#This Row],[Spalte51]])/30</f>
        <v>0</v>
      </c>
      <c r="S243" s="23"/>
      <c r="T243" s="23"/>
      <c r="U243" s="23"/>
      <c r="V243" s="24"/>
      <c r="W243" s="21"/>
      <c r="X243" s="21"/>
      <c r="Y243" s="21"/>
      <c r="Z243" s="21"/>
      <c r="AA243" s="24"/>
      <c r="AB243" s="24"/>
      <c r="AC243" s="24"/>
      <c r="AD243" s="25"/>
    </row>
    <row r="244" spans="1:30" x14ac:dyDescent="0.25">
      <c r="A244" s="26"/>
      <c r="B244" s="19"/>
      <c r="C244" s="20"/>
      <c r="D244" s="21"/>
      <c r="E244" s="21"/>
      <c r="F244" s="21"/>
      <c r="G244" s="21"/>
      <c r="H244" s="21"/>
      <c r="I244" s="21"/>
      <c r="J244" s="21"/>
      <c r="K244" s="21"/>
      <c r="L244" s="22"/>
      <c r="M244" s="22"/>
      <c r="N244" s="21"/>
      <c r="O244" s="21" t="str">
        <f>IF(D244=1,1,IF(E244=1,2,IF(F244=1,3,IF(G244=1,4,""))))</f>
        <v/>
      </c>
      <c r="P244" s="21" t="str" cm="1">
        <f t="array" ref="P244">IFERROR(INDEX(Tabelle1[Spalte524],MATCH(1,(Tabelle1[Spalte1]=Tabelle1[[#This Row],[Spalte1]])*(Tabelle1[Spalte51]=Tabelle1[[#This Row],[Spalte50]]-1),0)),"")</f>
        <v/>
      </c>
      <c r="Q244" s="21" t="str">
        <f>IF(P244&lt;&gt;"",O244-P244,"")</f>
        <v/>
      </c>
      <c r="R244" s="99">
        <f>DAYS360(Tabelle1[[#This Row],[Spalte50]],Tabelle1[[#This Row],[Spalte51]])/30</f>
        <v>0</v>
      </c>
      <c r="S244" s="23"/>
      <c r="T244" s="23"/>
      <c r="U244" s="23"/>
      <c r="V244" s="24"/>
      <c r="W244" s="21"/>
      <c r="X244" s="21"/>
      <c r="Y244" s="21"/>
      <c r="Z244" s="21"/>
      <c r="AA244" s="24"/>
      <c r="AB244" s="24"/>
      <c r="AC244" s="24"/>
      <c r="AD244" s="25"/>
    </row>
    <row r="245" spans="1:30" x14ac:dyDescent="0.25">
      <c r="A245" s="26"/>
      <c r="B245" s="19"/>
      <c r="C245" s="20"/>
      <c r="D245" s="21"/>
      <c r="E245" s="21"/>
      <c r="F245" s="21"/>
      <c r="G245" s="21"/>
      <c r="H245" s="21"/>
      <c r="I245" s="21"/>
      <c r="J245" s="21"/>
      <c r="K245" s="21"/>
      <c r="L245" s="22"/>
      <c r="M245" s="22"/>
      <c r="N245" s="21"/>
      <c r="O245" s="21" t="str">
        <f>IF(D245=1,1,IF(E245=1,2,IF(F245=1,3,IF(G245=1,4,""))))</f>
        <v/>
      </c>
      <c r="P245" s="21" t="str" cm="1">
        <f t="array" ref="P245">IFERROR(INDEX(Tabelle1[Spalte524],MATCH(1,(Tabelle1[Spalte1]=Tabelle1[[#This Row],[Spalte1]])*(Tabelle1[Spalte51]=Tabelle1[[#This Row],[Spalte50]]-1),0)),"")</f>
        <v/>
      </c>
      <c r="Q245" s="21" t="str">
        <f>IF(P245&lt;&gt;"",O245-P245,"")</f>
        <v/>
      </c>
      <c r="R245" s="99">
        <f>DAYS360(Tabelle1[[#This Row],[Spalte50]],Tabelle1[[#This Row],[Spalte51]])/30</f>
        <v>0</v>
      </c>
      <c r="S245" s="23"/>
      <c r="T245" s="23"/>
      <c r="U245" s="23"/>
      <c r="V245" s="24"/>
      <c r="W245" s="21"/>
      <c r="X245" s="21"/>
      <c r="Y245" s="21"/>
      <c r="Z245" s="21"/>
      <c r="AA245" s="24"/>
      <c r="AB245" s="24"/>
      <c r="AC245" s="24"/>
      <c r="AD245" s="25"/>
    </row>
    <row r="246" spans="1:30" x14ac:dyDescent="0.25">
      <c r="A246" s="26"/>
      <c r="B246" s="19"/>
      <c r="C246" s="20"/>
      <c r="D246" s="21"/>
      <c r="E246" s="21"/>
      <c r="F246" s="21"/>
      <c r="G246" s="21"/>
      <c r="H246" s="21"/>
      <c r="I246" s="21"/>
      <c r="J246" s="21"/>
      <c r="K246" s="21"/>
      <c r="L246" s="22"/>
      <c r="M246" s="22"/>
      <c r="N246" s="21"/>
      <c r="O246" s="21" t="str">
        <f>IF(D246=1,1,IF(E246=1,2,IF(F246=1,3,IF(G246=1,4,""))))</f>
        <v/>
      </c>
      <c r="P246" s="21" t="str" cm="1">
        <f t="array" ref="P246">IFERROR(INDEX(Tabelle1[Spalte524],MATCH(1,(Tabelle1[Spalte1]=Tabelle1[[#This Row],[Spalte1]])*(Tabelle1[Spalte51]=Tabelle1[[#This Row],[Spalte50]]-1),0)),"")</f>
        <v/>
      </c>
      <c r="Q246" s="21" t="str">
        <f>IF(P246&lt;&gt;"",O246-P246,"")</f>
        <v/>
      </c>
      <c r="R246" s="99">
        <f>DAYS360(Tabelle1[[#This Row],[Spalte50]],Tabelle1[[#This Row],[Spalte51]])/30</f>
        <v>0</v>
      </c>
      <c r="S246" s="23"/>
      <c r="T246" s="23"/>
      <c r="U246" s="23"/>
      <c r="V246" s="24"/>
      <c r="W246" s="21"/>
      <c r="X246" s="21"/>
      <c r="Y246" s="21"/>
      <c r="Z246" s="21"/>
      <c r="AA246" s="24"/>
      <c r="AB246" s="24"/>
      <c r="AC246" s="24"/>
      <c r="AD246" s="25"/>
    </row>
    <row r="247" spans="1:30" x14ac:dyDescent="0.25">
      <c r="A247" s="26"/>
      <c r="B247" s="19"/>
      <c r="C247" s="20"/>
      <c r="D247" s="21"/>
      <c r="E247" s="21"/>
      <c r="F247" s="21"/>
      <c r="G247" s="21"/>
      <c r="H247" s="21"/>
      <c r="I247" s="21"/>
      <c r="J247" s="21"/>
      <c r="K247" s="21"/>
      <c r="L247" s="22"/>
      <c r="M247" s="22"/>
      <c r="N247" s="21"/>
      <c r="O247" s="21" t="str">
        <f>IF(D247=1,1,IF(E247=1,2,IF(F247=1,3,IF(G247=1,4,""))))</f>
        <v/>
      </c>
      <c r="P247" s="21" t="str" cm="1">
        <f t="array" ref="P247">IFERROR(INDEX(Tabelle1[Spalte524],MATCH(1,(Tabelle1[Spalte1]=Tabelle1[[#This Row],[Spalte1]])*(Tabelle1[Spalte51]=Tabelle1[[#This Row],[Spalte50]]-1),0)),"")</f>
        <v/>
      </c>
      <c r="Q247" s="21" t="str">
        <f>IF(P247&lt;&gt;"",O247-P247,"")</f>
        <v/>
      </c>
      <c r="R247" s="99">
        <f>DAYS360(Tabelle1[[#This Row],[Spalte50]],Tabelle1[[#This Row],[Spalte51]])/30</f>
        <v>0</v>
      </c>
      <c r="S247" s="23"/>
      <c r="T247" s="23"/>
      <c r="U247" s="23"/>
      <c r="V247" s="24"/>
      <c r="W247" s="21"/>
      <c r="X247" s="21"/>
      <c r="Y247" s="21"/>
      <c r="Z247" s="21"/>
      <c r="AA247" s="24"/>
      <c r="AB247" s="24"/>
      <c r="AC247" s="24"/>
      <c r="AD247" s="25"/>
    </row>
    <row r="248" spans="1:30" x14ac:dyDescent="0.25">
      <c r="A248" s="26"/>
      <c r="B248" s="19"/>
      <c r="C248" s="20"/>
      <c r="D248" s="21"/>
      <c r="E248" s="21"/>
      <c r="F248" s="21"/>
      <c r="G248" s="21"/>
      <c r="H248" s="21"/>
      <c r="I248" s="21"/>
      <c r="J248" s="21"/>
      <c r="K248" s="21"/>
      <c r="L248" s="22"/>
      <c r="M248" s="22"/>
      <c r="N248" s="21"/>
      <c r="O248" s="21" t="str">
        <f>IF(D248=1,1,IF(E248=1,2,IF(F248=1,3,IF(G248=1,4,""))))</f>
        <v/>
      </c>
      <c r="P248" s="21" t="str" cm="1">
        <f t="array" ref="P248">IFERROR(INDEX(Tabelle1[Spalte524],MATCH(1,(Tabelle1[Spalte1]=Tabelle1[[#This Row],[Spalte1]])*(Tabelle1[Spalte51]=Tabelle1[[#This Row],[Spalte50]]-1),0)),"")</f>
        <v/>
      </c>
      <c r="Q248" s="21" t="str">
        <f>IF(P248&lt;&gt;"",O248-P248,"")</f>
        <v/>
      </c>
      <c r="R248" s="99">
        <f>DAYS360(Tabelle1[[#This Row],[Spalte50]],Tabelle1[[#This Row],[Spalte51]])/30</f>
        <v>0</v>
      </c>
      <c r="S248" s="23"/>
      <c r="T248" s="23"/>
      <c r="U248" s="23"/>
      <c r="V248" s="24"/>
      <c r="W248" s="21"/>
      <c r="X248" s="21"/>
      <c r="Y248" s="21"/>
      <c r="Z248" s="21"/>
      <c r="AA248" s="24"/>
      <c r="AB248" s="24"/>
      <c r="AC248" s="24"/>
      <c r="AD248" s="25"/>
    </row>
    <row r="249" spans="1:30" x14ac:dyDescent="0.25">
      <c r="A249" s="26"/>
      <c r="B249" s="19"/>
      <c r="C249" s="20"/>
      <c r="D249" s="21"/>
      <c r="E249" s="21"/>
      <c r="F249" s="21"/>
      <c r="G249" s="21"/>
      <c r="H249" s="21"/>
      <c r="I249" s="21"/>
      <c r="J249" s="21"/>
      <c r="K249" s="21"/>
      <c r="L249" s="22"/>
      <c r="M249" s="22"/>
      <c r="N249" s="21"/>
      <c r="O249" s="21" t="str">
        <f>IF(D249=1,1,IF(E249=1,2,IF(F249=1,3,IF(G249=1,4,""))))</f>
        <v/>
      </c>
      <c r="P249" s="21" t="str" cm="1">
        <f t="array" ref="P249">IFERROR(INDEX(Tabelle1[Spalte524],MATCH(1,(Tabelle1[Spalte1]=Tabelle1[[#This Row],[Spalte1]])*(Tabelle1[Spalte51]=Tabelle1[[#This Row],[Spalte50]]-1),0)),"")</f>
        <v/>
      </c>
      <c r="Q249" s="21" t="str">
        <f>IF(P249&lt;&gt;"",O249-P249,"")</f>
        <v/>
      </c>
      <c r="R249" s="99">
        <f>DAYS360(Tabelle1[[#This Row],[Spalte50]],Tabelle1[[#This Row],[Spalte51]])/30</f>
        <v>0</v>
      </c>
      <c r="S249" s="23"/>
      <c r="T249" s="23"/>
      <c r="U249" s="23"/>
      <c r="V249" s="24"/>
      <c r="W249" s="21"/>
      <c r="X249" s="21"/>
      <c r="Y249" s="21"/>
      <c r="Z249" s="21"/>
      <c r="AA249" s="24"/>
      <c r="AB249" s="24"/>
      <c r="AC249" s="24"/>
      <c r="AD249" s="25"/>
    </row>
    <row r="250" spans="1:30" x14ac:dyDescent="0.25">
      <c r="A250" s="26"/>
      <c r="B250" s="19"/>
      <c r="C250" s="20"/>
      <c r="D250" s="21"/>
      <c r="E250" s="21"/>
      <c r="F250" s="21"/>
      <c r="G250" s="21"/>
      <c r="H250" s="21"/>
      <c r="I250" s="21"/>
      <c r="J250" s="21"/>
      <c r="K250" s="21"/>
      <c r="L250" s="22"/>
      <c r="M250" s="22"/>
      <c r="N250" s="21"/>
      <c r="O250" s="21" t="str">
        <f>IF(D250=1,1,IF(E250=1,2,IF(F250=1,3,IF(G250=1,4,""))))</f>
        <v/>
      </c>
      <c r="P250" s="21" t="str" cm="1">
        <f t="array" ref="P250">IFERROR(INDEX(Tabelle1[Spalte524],MATCH(1,(Tabelle1[Spalte1]=Tabelle1[[#This Row],[Spalte1]])*(Tabelle1[Spalte51]=Tabelle1[[#This Row],[Spalte50]]-1),0)),"")</f>
        <v/>
      </c>
      <c r="Q250" s="21" t="str">
        <f>IF(P250&lt;&gt;"",O250-P250,"")</f>
        <v/>
      </c>
      <c r="R250" s="99">
        <f>DAYS360(Tabelle1[[#This Row],[Spalte50]],Tabelle1[[#This Row],[Spalte51]])/30</f>
        <v>0</v>
      </c>
      <c r="S250" s="23"/>
      <c r="T250" s="23"/>
      <c r="U250" s="23"/>
      <c r="V250" s="24"/>
      <c r="W250" s="21"/>
      <c r="X250" s="21"/>
      <c r="Y250" s="21"/>
      <c r="Z250" s="21"/>
      <c r="AA250" s="24"/>
      <c r="AB250" s="24"/>
      <c r="AC250" s="24"/>
      <c r="AD250" s="25"/>
    </row>
    <row r="251" spans="1:30" x14ac:dyDescent="0.25">
      <c r="A251" s="26"/>
      <c r="B251" s="19"/>
      <c r="C251" s="20"/>
      <c r="D251" s="21"/>
      <c r="E251" s="21"/>
      <c r="F251" s="21"/>
      <c r="G251" s="21"/>
      <c r="H251" s="21"/>
      <c r="I251" s="21"/>
      <c r="J251" s="21"/>
      <c r="K251" s="21"/>
      <c r="L251" s="22"/>
      <c r="M251" s="22"/>
      <c r="N251" s="21"/>
      <c r="O251" s="21" t="str">
        <f>IF(D251=1,1,IF(E251=1,2,IF(F251=1,3,IF(G251=1,4,""))))</f>
        <v/>
      </c>
      <c r="P251" s="21" t="str" cm="1">
        <f t="array" ref="P251">IFERROR(INDEX(Tabelle1[Spalte524],MATCH(1,(Tabelle1[Spalte1]=Tabelle1[[#This Row],[Spalte1]])*(Tabelle1[Spalte51]=Tabelle1[[#This Row],[Spalte50]]-1),0)),"")</f>
        <v/>
      </c>
      <c r="Q251" s="21" t="str">
        <f>IF(P251&lt;&gt;"",O251-P251,"")</f>
        <v/>
      </c>
      <c r="R251" s="99">
        <f>DAYS360(Tabelle1[[#This Row],[Spalte50]],Tabelle1[[#This Row],[Spalte51]])/30</f>
        <v>0</v>
      </c>
      <c r="S251" s="23"/>
      <c r="T251" s="23"/>
      <c r="U251" s="23"/>
      <c r="V251" s="24"/>
      <c r="W251" s="21"/>
      <c r="X251" s="21"/>
      <c r="Y251" s="21"/>
      <c r="Z251" s="21"/>
      <c r="AA251" s="24"/>
      <c r="AB251" s="24"/>
      <c r="AC251" s="24"/>
      <c r="AD251" s="25"/>
    </row>
    <row r="252" spans="1:30" x14ac:dyDescent="0.25">
      <c r="A252" s="26"/>
      <c r="B252" s="19"/>
      <c r="C252" s="20"/>
      <c r="D252" s="21"/>
      <c r="E252" s="21"/>
      <c r="F252" s="21"/>
      <c r="G252" s="21"/>
      <c r="H252" s="21"/>
      <c r="I252" s="21"/>
      <c r="J252" s="21"/>
      <c r="K252" s="21"/>
      <c r="L252" s="22"/>
      <c r="M252" s="22"/>
      <c r="N252" s="21"/>
      <c r="O252" s="21" t="str">
        <f>IF(D252=1,1,IF(E252=1,2,IF(F252=1,3,IF(G252=1,4,""))))</f>
        <v/>
      </c>
      <c r="P252" s="21" t="str" cm="1">
        <f t="array" ref="P252">IFERROR(INDEX(Tabelle1[Spalte524],MATCH(1,(Tabelle1[Spalte1]=Tabelle1[[#This Row],[Spalte1]])*(Tabelle1[Spalte51]=Tabelle1[[#This Row],[Spalte50]]-1),0)),"")</f>
        <v/>
      </c>
      <c r="Q252" s="21" t="str">
        <f>IF(P252&lt;&gt;"",O252-P252,"")</f>
        <v/>
      </c>
      <c r="R252" s="99">
        <f>DAYS360(Tabelle1[[#This Row],[Spalte50]],Tabelle1[[#This Row],[Spalte51]])/30</f>
        <v>0</v>
      </c>
      <c r="S252" s="23"/>
      <c r="T252" s="23"/>
      <c r="U252" s="23"/>
      <c r="V252" s="24"/>
      <c r="W252" s="21"/>
      <c r="X252" s="21"/>
      <c r="Y252" s="21"/>
      <c r="Z252" s="21"/>
      <c r="AA252" s="24"/>
      <c r="AB252" s="24"/>
      <c r="AC252" s="24"/>
      <c r="AD252" s="25"/>
    </row>
    <row r="253" spans="1:30" x14ac:dyDescent="0.25">
      <c r="A253" s="26"/>
      <c r="B253" s="19"/>
      <c r="C253" s="20"/>
      <c r="D253" s="21"/>
      <c r="E253" s="21"/>
      <c r="F253" s="21"/>
      <c r="G253" s="21"/>
      <c r="H253" s="21"/>
      <c r="I253" s="21"/>
      <c r="J253" s="21"/>
      <c r="K253" s="21"/>
      <c r="L253" s="22"/>
      <c r="M253" s="22"/>
      <c r="N253" s="21"/>
      <c r="O253" s="21" t="str">
        <f>IF(D253=1,1,IF(E253=1,2,IF(F253=1,3,IF(G253=1,4,""))))</f>
        <v/>
      </c>
      <c r="P253" s="21" t="str" cm="1">
        <f t="array" ref="P253">IFERROR(INDEX(Tabelle1[Spalte524],MATCH(1,(Tabelle1[Spalte1]=Tabelle1[[#This Row],[Spalte1]])*(Tabelle1[Spalte51]=Tabelle1[[#This Row],[Spalte50]]-1),0)),"")</f>
        <v/>
      </c>
      <c r="Q253" s="21" t="str">
        <f>IF(P253&lt;&gt;"",O253-P253,"")</f>
        <v/>
      </c>
      <c r="R253" s="99">
        <f>DAYS360(Tabelle1[[#This Row],[Spalte50]],Tabelle1[[#This Row],[Spalte51]])/30</f>
        <v>0</v>
      </c>
      <c r="S253" s="23"/>
      <c r="T253" s="23"/>
      <c r="U253" s="23"/>
      <c r="V253" s="24"/>
      <c r="W253" s="21"/>
      <c r="X253" s="21"/>
      <c r="Y253" s="21"/>
      <c r="Z253" s="21"/>
      <c r="AA253" s="24"/>
      <c r="AB253" s="24"/>
      <c r="AC253" s="24"/>
      <c r="AD253" s="25"/>
    </row>
    <row r="254" spans="1:30" x14ac:dyDescent="0.25">
      <c r="A254" s="26"/>
      <c r="B254" s="19"/>
      <c r="C254" s="20"/>
      <c r="D254" s="21"/>
      <c r="E254" s="21"/>
      <c r="F254" s="21"/>
      <c r="G254" s="21"/>
      <c r="H254" s="21"/>
      <c r="I254" s="21"/>
      <c r="J254" s="21"/>
      <c r="K254" s="21"/>
      <c r="L254" s="22"/>
      <c r="M254" s="22"/>
      <c r="N254" s="21"/>
      <c r="O254" s="21" t="str">
        <f>IF(D254=1,1,IF(E254=1,2,IF(F254=1,3,IF(G254=1,4,""))))</f>
        <v/>
      </c>
      <c r="P254" s="21" t="str" cm="1">
        <f t="array" ref="P254">IFERROR(INDEX(Tabelle1[Spalte524],MATCH(1,(Tabelle1[Spalte1]=Tabelle1[[#This Row],[Spalte1]])*(Tabelle1[Spalte51]=Tabelle1[[#This Row],[Spalte50]]-1),0)),"")</f>
        <v/>
      </c>
      <c r="Q254" s="21" t="str">
        <f>IF(P254&lt;&gt;"",O254-P254,"")</f>
        <v/>
      </c>
      <c r="R254" s="99">
        <f>DAYS360(Tabelle1[[#This Row],[Spalte50]],Tabelle1[[#This Row],[Spalte51]])/30</f>
        <v>0</v>
      </c>
      <c r="S254" s="23"/>
      <c r="T254" s="23"/>
      <c r="U254" s="23"/>
      <c r="V254" s="24"/>
      <c r="W254" s="21"/>
      <c r="X254" s="21"/>
      <c r="Y254" s="21"/>
      <c r="Z254" s="21"/>
      <c r="AA254" s="24"/>
      <c r="AB254" s="24"/>
      <c r="AC254" s="24"/>
      <c r="AD254" s="25"/>
    </row>
    <row r="255" spans="1:30" x14ac:dyDescent="0.25">
      <c r="A255" s="26"/>
      <c r="B255" s="19"/>
      <c r="C255" s="20"/>
      <c r="D255" s="21"/>
      <c r="E255" s="21"/>
      <c r="F255" s="21"/>
      <c r="G255" s="21"/>
      <c r="H255" s="21"/>
      <c r="I255" s="21"/>
      <c r="J255" s="21"/>
      <c r="K255" s="21"/>
      <c r="L255" s="22"/>
      <c r="M255" s="22"/>
      <c r="N255" s="21"/>
      <c r="O255" s="21" t="str">
        <f>IF(D255=1,1,IF(E255=1,2,IF(F255=1,3,IF(G255=1,4,""))))</f>
        <v/>
      </c>
      <c r="P255" s="21" t="str" cm="1">
        <f t="array" ref="P255">IFERROR(INDEX(Tabelle1[Spalte524],MATCH(1,(Tabelle1[Spalte1]=Tabelle1[[#This Row],[Spalte1]])*(Tabelle1[Spalte51]=Tabelle1[[#This Row],[Spalte50]]-1),0)),"")</f>
        <v/>
      </c>
      <c r="Q255" s="21" t="str">
        <f>IF(P255&lt;&gt;"",O255-P255,"")</f>
        <v/>
      </c>
      <c r="R255" s="99">
        <f>DAYS360(Tabelle1[[#This Row],[Spalte50]],Tabelle1[[#This Row],[Spalte51]])/30</f>
        <v>0</v>
      </c>
      <c r="S255" s="23"/>
      <c r="T255" s="23"/>
      <c r="U255" s="23"/>
      <c r="V255" s="24"/>
      <c r="W255" s="21"/>
      <c r="X255" s="21"/>
      <c r="Y255" s="21"/>
      <c r="Z255" s="21"/>
      <c r="AA255" s="24"/>
      <c r="AB255" s="24"/>
      <c r="AC255" s="24"/>
      <c r="AD255" s="25"/>
    </row>
    <row r="256" spans="1:30" x14ac:dyDescent="0.25">
      <c r="A256" s="26"/>
      <c r="B256" s="19"/>
      <c r="C256" s="20"/>
      <c r="D256" s="21"/>
      <c r="E256" s="21"/>
      <c r="F256" s="21"/>
      <c r="G256" s="21"/>
      <c r="H256" s="21"/>
      <c r="I256" s="21"/>
      <c r="J256" s="21"/>
      <c r="K256" s="21"/>
      <c r="L256" s="22"/>
      <c r="M256" s="22"/>
      <c r="N256" s="21"/>
      <c r="O256" s="21" t="str">
        <f>IF(D256=1,1,IF(E256=1,2,IF(F256=1,3,IF(G256=1,4,""))))</f>
        <v/>
      </c>
      <c r="P256" s="21" t="str" cm="1">
        <f t="array" ref="P256">IFERROR(INDEX(Tabelle1[Spalte524],MATCH(1,(Tabelle1[Spalte1]=Tabelle1[[#This Row],[Spalte1]])*(Tabelle1[Spalte51]=Tabelle1[[#This Row],[Spalte50]]-1),0)),"")</f>
        <v/>
      </c>
      <c r="Q256" s="21" t="str">
        <f>IF(P256&lt;&gt;"",O256-P256,"")</f>
        <v/>
      </c>
      <c r="R256" s="99">
        <f>DAYS360(Tabelle1[[#This Row],[Spalte50]],Tabelle1[[#This Row],[Spalte51]])/30</f>
        <v>0</v>
      </c>
      <c r="S256" s="23"/>
      <c r="T256" s="23"/>
      <c r="U256" s="23"/>
      <c r="V256" s="24"/>
      <c r="W256" s="21"/>
      <c r="X256" s="21"/>
      <c r="Y256" s="21"/>
      <c r="Z256" s="21"/>
      <c r="AA256" s="24"/>
      <c r="AB256" s="24"/>
      <c r="AC256" s="24"/>
      <c r="AD256" s="25"/>
    </row>
    <row r="257" spans="1:30" x14ac:dyDescent="0.25">
      <c r="A257" s="26"/>
      <c r="B257" s="19"/>
      <c r="C257" s="20"/>
      <c r="D257" s="21"/>
      <c r="E257" s="21"/>
      <c r="F257" s="21"/>
      <c r="G257" s="21"/>
      <c r="H257" s="21"/>
      <c r="I257" s="21"/>
      <c r="J257" s="21"/>
      <c r="K257" s="21"/>
      <c r="L257" s="22"/>
      <c r="M257" s="22"/>
      <c r="N257" s="21"/>
      <c r="O257" s="21" t="str">
        <f>IF(D257=1,1,IF(E257=1,2,IF(F257=1,3,IF(G257=1,4,""))))</f>
        <v/>
      </c>
      <c r="P257" s="21" t="str" cm="1">
        <f t="array" ref="P257">IFERROR(INDEX(Tabelle1[Spalte524],MATCH(1,(Tabelle1[Spalte1]=Tabelle1[[#This Row],[Spalte1]])*(Tabelle1[Spalte51]=Tabelle1[[#This Row],[Spalte50]]-1),0)),"")</f>
        <v/>
      </c>
      <c r="Q257" s="21" t="str">
        <f>IF(P257&lt;&gt;"",O257-P257,"")</f>
        <v/>
      </c>
      <c r="R257" s="99">
        <f>DAYS360(Tabelle1[[#This Row],[Spalte50]],Tabelle1[[#This Row],[Spalte51]])/30</f>
        <v>0</v>
      </c>
      <c r="S257" s="23"/>
      <c r="T257" s="23"/>
      <c r="U257" s="23"/>
      <c r="V257" s="24"/>
      <c r="W257" s="21"/>
      <c r="X257" s="21"/>
      <c r="Y257" s="21"/>
      <c r="Z257" s="21"/>
      <c r="AA257" s="24"/>
      <c r="AB257" s="24"/>
      <c r="AC257" s="24"/>
      <c r="AD257" s="25"/>
    </row>
    <row r="258" spans="1:30" x14ac:dyDescent="0.25">
      <c r="A258" s="26"/>
      <c r="B258" s="19"/>
      <c r="C258" s="20"/>
      <c r="D258" s="21"/>
      <c r="E258" s="21"/>
      <c r="F258" s="21"/>
      <c r="G258" s="21"/>
      <c r="H258" s="21"/>
      <c r="I258" s="21"/>
      <c r="J258" s="21"/>
      <c r="K258" s="21"/>
      <c r="L258" s="22"/>
      <c r="M258" s="22"/>
      <c r="N258" s="21"/>
      <c r="O258" s="21" t="str">
        <f>IF(D258=1,1,IF(E258=1,2,IF(F258=1,3,IF(G258=1,4,""))))</f>
        <v/>
      </c>
      <c r="P258" s="21" t="str" cm="1">
        <f t="array" ref="P258">IFERROR(INDEX(Tabelle1[Spalte524],MATCH(1,(Tabelle1[Spalte1]=Tabelle1[[#This Row],[Spalte1]])*(Tabelle1[Spalte51]=Tabelle1[[#This Row],[Spalte50]]-1),0)),"")</f>
        <v/>
      </c>
      <c r="Q258" s="21" t="str">
        <f>IF(P258&lt;&gt;"",O258-P258,"")</f>
        <v/>
      </c>
      <c r="R258" s="99">
        <f>DAYS360(Tabelle1[[#This Row],[Spalte50]],Tabelle1[[#This Row],[Spalte51]])/30</f>
        <v>0</v>
      </c>
      <c r="S258" s="23"/>
      <c r="T258" s="23"/>
      <c r="U258" s="23"/>
      <c r="V258" s="24"/>
      <c r="W258" s="21"/>
      <c r="X258" s="21"/>
      <c r="Y258" s="21"/>
      <c r="Z258" s="21"/>
      <c r="AA258" s="24"/>
      <c r="AB258" s="24"/>
      <c r="AC258" s="24"/>
      <c r="AD258" s="25"/>
    </row>
    <row r="259" spans="1:30" x14ac:dyDescent="0.25">
      <c r="A259" s="26"/>
      <c r="B259" s="19"/>
      <c r="C259" s="20"/>
      <c r="D259" s="21"/>
      <c r="E259" s="21"/>
      <c r="F259" s="21"/>
      <c r="G259" s="21"/>
      <c r="H259" s="21"/>
      <c r="I259" s="21"/>
      <c r="J259" s="21"/>
      <c r="K259" s="21"/>
      <c r="L259" s="22"/>
      <c r="M259" s="22"/>
      <c r="N259" s="21"/>
      <c r="O259" s="21" t="str">
        <f>IF(D259=1,1,IF(E259=1,2,IF(F259=1,3,IF(G259=1,4,""))))</f>
        <v/>
      </c>
      <c r="P259" s="21" t="str" cm="1">
        <f t="array" ref="P259">IFERROR(INDEX(Tabelle1[Spalte524],MATCH(1,(Tabelle1[Spalte1]=Tabelle1[[#This Row],[Spalte1]])*(Tabelle1[Spalte51]=Tabelle1[[#This Row],[Spalte50]]-1),0)),"")</f>
        <v/>
      </c>
      <c r="Q259" s="21" t="str">
        <f>IF(P259&lt;&gt;"",O259-P259,"")</f>
        <v/>
      </c>
      <c r="R259" s="99">
        <f>DAYS360(Tabelle1[[#This Row],[Spalte50]],Tabelle1[[#This Row],[Spalte51]])/30</f>
        <v>0</v>
      </c>
      <c r="S259" s="23"/>
      <c r="T259" s="23"/>
      <c r="U259" s="23"/>
      <c r="V259" s="24"/>
      <c r="W259" s="21"/>
      <c r="X259" s="21"/>
      <c r="Y259" s="21"/>
      <c r="Z259" s="21"/>
      <c r="AA259" s="24"/>
      <c r="AB259" s="24"/>
      <c r="AC259" s="24"/>
      <c r="AD259" s="25"/>
    </row>
    <row r="260" spans="1:30" x14ac:dyDescent="0.25">
      <c r="A260" s="26"/>
      <c r="B260" s="19"/>
      <c r="C260" s="20"/>
      <c r="D260" s="21"/>
      <c r="E260" s="21"/>
      <c r="F260" s="21"/>
      <c r="G260" s="21"/>
      <c r="H260" s="21"/>
      <c r="I260" s="21"/>
      <c r="J260" s="21"/>
      <c r="K260" s="21"/>
      <c r="L260" s="22"/>
      <c r="M260" s="22"/>
      <c r="N260" s="21"/>
      <c r="O260" s="21" t="str">
        <f>IF(D260=1,1,IF(E260=1,2,IF(F260=1,3,IF(G260=1,4,""))))</f>
        <v/>
      </c>
      <c r="P260" s="21" t="str" cm="1">
        <f t="array" ref="P260">IFERROR(INDEX(Tabelle1[Spalte524],MATCH(1,(Tabelle1[Spalte1]=Tabelle1[[#This Row],[Spalte1]])*(Tabelle1[Spalte51]=Tabelle1[[#This Row],[Spalte50]]-1),0)),"")</f>
        <v/>
      </c>
      <c r="Q260" s="21" t="str">
        <f>IF(P260&lt;&gt;"",O260-P260,"")</f>
        <v/>
      </c>
      <c r="R260" s="99">
        <f>DAYS360(Tabelle1[[#This Row],[Spalte50]],Tabelle1[[#This Row],[Spalte51]])/30</f>
        <v>0</v>
      </c>
      <c r="S260" s="23"/>
      <c r="T260" s="23"/>
      <c r="U260" s="23"/>
      <c r="V260" s="24"/>
      <c r="W260" s="21"/>
      <c r="X260" s="21"/>
      <c r="Y260" s="21"/>
      <c r="Z260" s="21"/>
      <c r="AA260" s="24"/>
      <c r="AB260" s="24"/>
      <c r="AC260" s="24"/>
      <c r="AD260" s="25"/>
    </row>
    <row r="261" spans="1:30" x14ac:dyDescent="0.25">
      <c r="A261" s="26"/>
      <c r="B261" s="19"/>
      <c r="C261" s="20"/>
      <c r="D261" s="21"/>
      <c r="E261" s="21"/>
      <c r="F261" s="21"/>
      <c r="G261" s="21"/>
      <c r="H261" s="21"/>
      <c r="I261" s="21"/>
      <c r="J261" s="21"/>
      <c r="K261" s="21"/>
      <c r="L261" s="22"/>
      <c r="M261" s="22"/>
      <c r="N261" s="21"/>
      <c r="O261" s="21" t="str">
        <f>IF(D261=1,1,IF(E261=1,2,IF(F261=1,3,IF(G261=1,4,""))))</f>
        <v/>
      </c>
      <c r="P261" s="21" t="str" cm="1">
        <f t="array" ref="P261">IFERROR(INDEX(Tabelle1[Spalte524],MATCH(1,(Tabelle1[Spalte1]=Tabelle1[[#This Row],[Spalte1]])*(Tabelle1[Spalte51]=Tabelle1[[#This Row],[Spalte50]]-1),0)),"")</f>
        <v/>
      </c>
      <c r="Q261" s="21" t="str">
        <f>IF(P261&lt;&gt;"",O261-P261,"")</f>
        <v/>
      </c>
      <c r="R261" s="99">
        <f>DAYS360(Tabelle1[[#This Row],[Spalte50]],Tabelle1[[#This Row],[Spalte51]])/30</f>
        <v>0</v>
      </c>
      <c r="S261" s="23"/>
      <c r="T261" s="23"/>
      <c r="U261" s="23"/>
      <c r="V261" s="24"/>
      <c r="W261" s="21"/>
      <c r="X261" s="21"/>
      <c r="Y261" s="21"/>
      <c r="Z261" s="21"/>
      <c r="AA261" s="24"/>
      <c r="AB261" s="24"/>
      <c r="AC261" s="24"/>
      <c r="AD261" s="25"/>
    </row>
    <row r="262" spans="1:30" x14ac:dyDescent="0.25">
      <c r="A262" s="26"/>
      <c r="B262" s="19"/>
      <c r="C262" s="20"/>
      <c r="D262" s="21"/>
      <c r="E262" s="21"/>
      <c r="F262" s="21"/>
      <c r="G262" s="21"/>
      <c r="H262" s="21"/>
      <c r="I262" s="21"/>
      <c r="J262" s="21"/>
      <c r="K262" s="21"/>
      <c r="L262" s="22"/>
      <c r="M262" s="22"/>
      <c r="N262" s="21"/>
      <c r="O262" s="21" t="str">
        <f>IF(D262=1,1,IF(E262=1,2,IF(F262=1,3,IF(G262=1,4,""))))</f>
        <v/>
      </c>
      <c r="P262" s="21" t="str" cm="1">
        <f t="array" ref="P262">IFERROR(INDEX(Tabelle1[Spalte524],MATCH(1,(Tabelle1[Spalte1]=Tabelle1[[#This Row],[Spalte1]])*(Tabelle1[Spalte51]=Tabelle1[[#This Row],[Spalte50]]-1),0)),"")</f>
        <v/>
      </c>
      <c r="Q262" s="21" t="str">
        <f>IF(P262&lt;&gt;"",O262-P262,"")</f>
        <v/>
      </c>
      <c r="R262" s="99">
        <f>DAYS360(Tabelle1[[#This Row],[Spalte50]],Tabelle1[[#This Row],[Spalte51]])/30</f>
        <v>0</v>
      </c>
      <c r="S262" s="23"/>
      <c r="T262" s="23"/>
      <c r="U262" s="23"/>
      <c r="V262" s="24"/>
      <c r="W262" s="21"/>
      <c r="X262" s="21"/>
      <c r="Y262" s="21"/>
      <c r="Z262" s="21"/>
      <c r="AA262" s="24"/>
      <c r="AB262" s="24"/>
      <c r="AC262" s="24"/>
      <c r="AD262" s="25"/>
    </row>
    <row r="263" spans="1:30" x14ac:dyDescent="0.25">
      <c r="A263" s="26"/>
      <c r="B263" s="19"/>
      <c r="C263" s="20"/>
      <c r="D263" s="21"/>
      <c r="E263" s="21"/>
      <c r="F263" s="21"/>
      <c r="G263" s="21"/>
      <c r="H263" s="21"/>
      <c r="I263" s="21"/>
      <c r="J263" s="21"/>
      <c r="K263" s="21"/>
      <c r="L263" s="22"/>
      <c r="M263" s="22"/>
      <c r="N263" s="21"/>
      <c r="O263" s="21" t="str">
        <f>IF(D263=1,1,IF(E263=1,2,IF(F263=1,3,IF(G263=1,4,""))))</f>
        <v/>
      </c>
      <c r="P263" s="21" t="str" cm="1">
        <f t="array" ref="P263">IFERROR(INDEX(Tabelle1[Spalte524],MATCH(1,(Tabelle1[Spalte1]=Tabelle1[[#This Row],[Spalte1]])*(Tabelle1[Spalte51]=Tabelle1[[#This Row],[Spalte50]]-1),0)),"")</f>
        <v/>
      </c>
      <c r="Q263" s="21" t="str">
        <f>IF(P263&lt;&gt;"",O263-P263,"")</f>
        <v/>
      </c>
      <c r="R263" s="99">
        <f>DAYS360(Tabelle1[[#This Row],[Spalte50]],Tabelle1[[#This Row],[Spalte51]])/30</f>
        <v>0</v>
      </c>
      <c r="S263" s="23"/>
      <c r="T263" s="23"/>
      <c r="U263" s="23"/>
      <c r="V263" s="24"/>
      <c r="W263" s="21"/>
      <c r="X263" s="21"/>
      <c r="Y263" s="21"/>
      <c r="Z263" s="21"/>
      <c r="AA263" s="24"/>
      <c r="AB263" s="24"/>
      <c r="AC263" s="24"/>
      <c r="AD263" s="25"/>
    </row>
    <row r="264" spans="1:30" x14ac:dyDescent="0.25">
      <c r="A264" s="26"/>
      <c r="B264" s="19"/>
      <c r="C264" s="20"/>
      <c r="D264" s="21"/>
      <c r="E264" s="21"/>
      <c r="F264" s="21"/>
      <c r="G264" s="21"/>
      <c r="H264" s="21"/>
      <c r="I264" s="21"/>
      <c r="J264" s="21"/>
      <c r="K264" s="21"/>
      <c r="L264" s="22"/>
      <c r="M264" s="22"/>
      <c r="N264" s="21"/>
      <c r="O264" s="21" t="str">
        <f>IF(D264=1,1,IF(E264=1,2,IF(F264=1,3,IF(G264=1,4,""))))</f>
        <v/>
      </c>
      <c r="P264" s="21" t="str" cm="1">
        <f t="array" ref="P264">IFERROR(INDEX(Tabelle1[Spalte524],MATCH(1,(Tabelle1[Spalte1]=Tabelle1[[#This Row],[Spalte1]])*(Tabelle1[Spalte51]=Tabelle1[[#This Row],[Spalte50]]-1),0)),"")</f>
        <v/>
      </c>
      <c r="Q264" s="21" t="str">
        <f>IF(P264&lt;&gt;"",O264-P264,"")</f>
        <v/>
      </c>
      <c r="R264" s="99">
        <f>DAYS360(Tabelle1[[#This Row],[Spalte50]],Tabelle1[[#This Row],[Spalte51]])/30</f>
        <v>0</v>
      </c>
      <c r="S264" s="23"/>
      <c r="T264" s="23"/>
      <c r="U264" s="23"/>
      <c r="V264" s="24"/>
      <c r="W264" s="21"/>
      <c r="X264" s="21"/>
      <c r="Y264" s="21"/>
      <c r="Z264" s="21"/>
      <c r="AA264" s="24"/>
      <c r="AB264" s="24"/>
      <c r="AC264" s="24"/>
      <c r="AD264" s="25"/>
    </row>
    <row r="265" spans="1:30" x14ac:dyDescent="0.25">
      <c r="A265" s="26"/>
      <c r="B265" s="19"/>
      <c r="C265" s="20"/>
      <c r="D265" s="21"/>
      <c r="E265" s="21"/>
      <c r="F265" s="21"/>
      <c r="G265" s="21"/>
      <c r="H265" s="21"/>
      <c r="I265" s="21"/>
      <c r="J265" s="21"/>
      <c r="K265" s="21"/>
      <c r="L265" s="22"/>
      <c r="M265" s="22"/>
      <c r="N265" s="21"/>
      <c r="O265" s="21" t="str">
        <f>IF(D265=1,1,IF(E265=1,2,IF(F265=1,3,IF(G265=1,4,""))))</f>
        <v/>
      </c>
      <c r="P265" s="21" t="str" cm="1">
        <f t="array" ref="P265">IFERROR(INDEX(Tabelle1[Spalte524],MATCH(1,(Tabelle1[Spalte1]=Tabelle1[[#This Row],[Spalte1]])*(Tabelle1[Spalte51]=Tabelle1[[#This Row],[Spalte50]]-1),0)),"")</f>
        <v/>
      </c>
      <c r="Q265" s="21" t="str">
        <f>IF(P265&lt;&gt;"",O265-P265,"")</f>
        <v/>
      </c>
      <c r="R265" s="99">
        <f>DAYS360(Tabelle1[[#This Row],[Spalte50]],Tabelle1[[#This Row],[Spalte51]])/30</f>
        <v>0</v>
      </c>
      <c r="S265" s="23"/>
      <c r="T265" s="23"/>
      <c r="U265" s="23"/>
      <c r="V265" s="24"/>
      <c r="W265" s="21"/>
      <c r="X265" s="21"/>
      <c r="Y265" s="21"/>
      <c r="Z265" s="21"/>
      <c r="AA265" s="24"/>
      <c r="AB265" s="24"/>
      <c r="AC265" s="24"/>
      <c r="AD265" s="25"/>
    </row>
    <row r="266" spans="1:30" x14ac:dyDescent="0.25">
      <c r="A266" s="26"/>
      <c r="B266" s="19"/>
      <c r="C266" s="20"/>
      <c r="D266" s="21"/>
      <c r="E266" s="21"/>
      <c r="F266" s="21"/>
      <c r="G266" s="21"/>
      <c r="H266" s="21"/>
      <c r="I266" s="21"/>
      <c r="J266" s="21"/>
      <c r="K266" s="21"/>
      <c r="L266" s="22"/>
      <c r="M266" s="22"/>
      <c r="N266" s="21"/>
      <c r="O266" s="21" t="str">
        <f>IF(D266=1,1,IF(E266=1,2,IF(F266=1,3,IF(G266=1,4,""))))</f>
        <v/>
      </c>
      <c r="P266" s="21" t="str" cm="1">
        <f t="array" ref="P266">IFERROR(INDEX(Tabelle1[Spalte524],MATCH(1,(Tabelle1[Spalte1]=Tabelle1[[#This Row],[Spalte1]])*(Tabelle1[Spalte51]=Tabelle1[[#This Row],[Spalte50]]-1),0)),"")</f>
        <v/>
      </c>
      <c r="Q266" s="21" t="str">
        <f>IF(P266&lt;&gt;"",O266-P266,"")</f>
        <v/>
      </c>
      <c r="R266" s="99">
        <f>DAYS360(Tabelle1[[#This Row],[Spalte50]],Tabelle1[[#This Row],[Spalte51]])/30</f>
        <v>0</v>
      </c>
      <c r="S266" s="23"/>
      <c r="T266" s="23"/>
      <c r="U266" s="23"/>
      <c r="V266" s="24"/>
      <c r="W266" s="21"/>
      <c r="X266" s="21"/>
      <c r="Y266" s="21"/>
      <c r="Z266" s="21"/>
      <c r="AA266" s="24"/>
      <c r="AB266" s="24"/>
      <c r="AC266" s="24"/>
      <c r="AD266" s="25"/>
    </row>
    <row r="267" spans="1:30" x14ac:dyDescent="0.25">
      <c r="A267" s="26"/>
      <c r="B267" s="19"/>
      <c r="C267" s="20"/>
      <c r="D267" s="21"/>
      <c r="E267" s="21"/>
      <c r="F267" s="21"/>
      <c r="G267" s="21"/>
      <c r="H267" s="21"/>
      <c r="I267" s="21"/>
      <c r="J267" s="21"/>
      <c r="K267" s="21"/>
      <c r="L267" s="22"/>
      <c r="M267" s="22"/>
      <c r="N267" s="21"/>
      <c r="O267" s="21" t="str">
        <f>IF(D267=1,1,IF(E267=1,2,IF(F267=1,3,IF(G267=1,4,""))))</f>
        <v/>
      </c>
      <c r="P267" s="21" t="str" cm="1">
        <f t="array" ref="P267">IFERROR(INDEX(Tabelle1[Spalte524],MATCH(1,(Tabelle1[Spalte1]=Tabelle1[[#This Row],[Spalte1]])*(Tabelle1[Spalte51]=Tabelle1[[#This Row],[Spalte50]]-1),0)),"")</f>
        <v/>
      </c>
      <c r="Q267" s="21" t="str">
        <f>IF(P267&lt;&gt;"",O267-P267,"")</f>
        <v/>
      </c>
      <c r="R267" s="99">
        <f>DAYS360(Tabelle1[[#This Row],[Spalte50]],Tabelle1[[#This Row],[Spalte51]])/30</f>
        <v>0</v>
      </c>
      <c r="S267" s="23"/>
      <c r="T267" s="23"/>
      <c r="U267" s="23"/>
      <c r="V267" s="24"/>
      <c r="W267" s="21"/>
      <c r="X267" s="21"/>
      <c r="Y267" s="21"/>
      <c r="Z267" s="21"/>
      <c r="AA267" s="24"/>
      <c r="AB267" s="24"/>
      <c r="AC267" s="24"/>
      <c r="AD267" s="25"/>
    </row>
    <row r="268" spans="1:30" x14ac:dyDescent="0.25">
      <c r="A268" s="26"/>
      <c r="B268" s="19"/>
      <c r="C268" s="20"/>
      <c r="D268" s="21"/>
      <c r="E268" s="21"/>
      <c r="F268" s="21"/>
      <c r="G268" s="21"/>
      <c r="H268" s="21"/>
      <c r="I268" s="21"/>
      <c r="J268" s="21"/>
      <c r="K268" s="21"/>
      <c r="L268" s="22"/>
      <c r="M268" s="22"/>
      <c r="N268" s="21"/>
      <c r="O268" s="21" t="str">
        <f>IF(D268=1,1,IF(E268=1,2,IF(F268=1,3,IF(G268=1,4,""))))</f>
        <v/>
      </c>
      <c r="P268" s="21" t="str" cm="1">
        <f t="array" ref="P268">IFERROR(INDEX(Tabelle1[Spalte524],MATCH(1,(Tabelle1[Spalte1]=Tabelle1[[#This Row],[Spalte1]])*(Tabelle1[Spalte51]=Tabelle1[[#This Row],[Spalte50]]-1),0)),"")</f>
        <v/>
      </c>
      <c r="Q268" s="21" t="str">
        <f>IF(P268&lt;&gt;"",O268-P268,"")</f>
        <v/>
      </c>
      <c r="R268" s="99">
        <f>DAYS360(Tabelle1[[#This Row],[Spalte50]],Tabelle1[[#This Row],[Spalte51]])/30</f>
        <v>0</v>
      </c>
      <c r="S268" s="23"/>
      <c r="T268" s="23"/>
      <c r="U268" s="23"/>
      <c r="V268" s="24"/>
      <c r="W268" s="21"/>
      <c r="X268" s="21"/>
      <c r="Y268" s="21"/>
      <c r="Z268" s="21"/>
      <c r="AA268" s="24"/>
      <c r="AB268" s="24"/>
      <c r="AC268" s="24"/>
      <c r="AD268" s="25"/>
    </row>
    <row r="269" spans="1:30" x14ac:dyDescent="0.25">
      <c r="A269" s="26"/>
      <c r="B269" s="19"/>
      <c r="C269" s="20"/>
      <c r="D269" s="21"/>
      <c r="E269" s="21"/>
      <c r="F269" s="21"/>
      <c r="G269" s="21"/>
      <c r="H269" s="21"/>
      <c r="I269" s="21"/>
      <c r="J269" s="21"/>
      <c r="K269" s="21"/>
      <c r="L269" s="22"/>
      <c r="M269" s="22"/>
      <c r="N269" s="21"/>
      <c r="O269" s="21" t="str">
        <f>IF(D269=1,1,IF(E269=1,2,IF(F269=1,3,IF(G269=1,4,""))))</f>
        <v/>
      </c>
      <c r="P269" s="21" t="str" cm="1">
        <f t="array" ref="P269">IFERROR(INDEX(Tabelle1[Spalte524],MATCH(1,(Tabelle1[Spalte1]=Tabelle1[[#This Row],[Spalte1]])*(Tabelle1[Spalte51]=Tabelle1[[#This Row],[Spalte50]]-1),0)),"")</f>
        <v/>
      </c>
      <c r="Q269" s="21" t="str">
        <f>IF(P269&lt;&gt;"",O269-P269,"")</f>
        <v/>
      </c>
      <c r="R269" s="99">
        <f>DAYS360(Tabelle1[[#This Row],[Spalte50]],Tabelle1[[#This Row],[Spalte51]])/30</f>
        <v>0</v>
      </c>
      <c r="S269" s="23"/>
      <c r="T269" s="23"/>
      <c r="U269" s="23"/>
      <c r="V269" s="24"/>
      <c r="W269" s="21"/>
      <c r="X269" s="21"/>
      <c r="Y269" s="21"/>
      <c r="Z269" s="21"/>
      <c r="AA269" s="24"/>
      <c r="AB269" s="24"/>
      <c r="AC269" s="24"/>
      <c r="AD269" s="25"/>
    </row>
    <row r="270" spans="1:30" x14ac:dyDescent="0.25">
      <c r="A270" s="26"/>
      <c r="B270" s="19"/>
      <c r="C270" s="20"/>
      <c r="D270" s="21"/>
      <c r="E270" s="21"/>
      <c r="F270" s="21"/>
      <c r="G270" s="21"/>
      <c r="H270" s="21"/>
      <c r="I270" s="21"/>
      <c r="J270" s="21"/>
      <c r="K270" s="21"/>
      <c r="L270" s="22"/>
      <c r="M270" s="22"/>
      <c r="N270" s="21"/>
      <c r="O270" s="21" t="str">
        <f>IF(D270=1,1,IF(E270=1,2,IF(F270=1,3,IF(G270=1,4,""))))</f>
        <v/>
      </c>
      <c r="P270" s="21" t="str" cm="1">
        <f t="array" ref="P270">IFERROR(INDEX(Tabelle1[Spalte524],MATCH(1,(Tabelle1[Spalte1]=Tabelle1[[#This Row],[Spalte1]])*(Tabelle1[Spalte51]=Tabelle1[[#This Row],[Spalte50]]-1),0)),"")</f>
        <v/>
      </c>
      <c r="Q270" s="21" t="str">
        <f>IF(P270&lt;&gt;"",O270-P270,"")</f>
        <v/>
      </c>
      <c r="R270" s="99">
        <f>DAYS360(Tabelle1[[#This Row],[Spalte50]],Tabelle1[[#This Row],[Spalte51]])/30</f>
        <v>0</v>
      </c>
      <c r="S270" s="23"/>
      <c r="T270" s="23"/>
      <c r="U270" s="23"/>
      <c r="V270" s="24"/>
      <c r="W270" s="21"/>
      <c r="X270" s="21"/>
      <c r="Y270" s="21"/>
      <c r="Z270" s="21"/>
      <c r="AA270" s="24"/>
      <c r="AB270" s="24"/>
      <c r="AC270" s="24"/>
      <c r="AD270" s="25"/>
    </row>
    <row r="271" spans="1:30" x14ac:dyDescent="0.25">
      <c r="A271" s="26"/>
      <c r="B271" s="19"/>
      <c r="C271" s="20"/>
      <c r="D271" s="21"/>
      <c r="E271" s="21"/>
      <c r="F271" s="21"/>
      <c r="G271" s="21"/>
      <c r="H271" s="21"/>
      <c r="I271" s="21"/>
      <c r="J271" s="21"/>
      <c r="K271" s="21"/>
      <c r="L271" s="22"/>
      <c r="M271" s="22"/>
      <c r="N271" s="21"/>
      <c r="O271" s="21" t="str">
        <f>IF(D271=1,1,IF(E271=1,2,IF(F271=1,3,IF(G271=1,4,""))))</f>
        <v/>
      </c>
      <c r="P271" s="21" t="str" cm="1">
        <f t="array" ref="P271">IFERROR(INDEX(Tabelle1[Spalte524],MATCH(1,(Tabelle1[Spalte1]=Tabelle1[[#This Row],[Spalte1]])*(Tabelle1[Spalte51]=Tabelle1[[#This Row],[Spalte50]]-1),0)),"")</f>
        <v/>
      </c>
      <c r="Q271" s="21" t="str">
        <f>IF(P271&lt;&gt;"",O271-P271,"")</f>
        <v/>
      </c>
      <c r="R271" s="99">
        <f>DAYS360(Tabelle1[[#This Row],[Spalte50]],Tabelle1[[#This Row],[Spalte51]])/30</f>
        <v>0</v>
      </c>
      <c r="S271" s="23"/>
      <c r="T271" s="23"/>
      <c r="U271" s="23"/>
      <c r="V271" s="24"/>
      <c r="W271" s="21"/>
      <c r="X271" s="21"/>
      <c r="Y271" s="21"/>
      <c r="Z271" s="21"/>
      <c r="AA271" s="24"/>
      <c r="AB271" s="24"/>
      <c r="AC271" s="24"/>
      <c r="AD271" s="25"/>
    </row>
    <row r="272" spans="1:30" x14ac:dyDescent="0.25">
      <c r="A272" s="26"/>
      <c r="B272" s="19"/>
      <c r="C272" s="20"/>
      <c r="D272" s="21"/>
      <c r="E272" s="21"/>
      <c r="F272" s="21"/>
      <c r="G272" s="21"/>
      <c r="H272" s="21"/>
      <c r="I272" s="21"/>
      <c r="J272" s="21"/>
      <c r="K272" s="21"/>
      <c r="L272" s="22"/>
      <c r="M272" s="22"/>
      <c r="N272" s="21"/>
      <c r="O272" s="21" t="str">
        <f>IF(D272=1,1,IF(E272=1,2,IF(F272=1,3,IF(G272=1,4,""))))</f>
        <v/>
      </c>
      <c r="P272" s="21" t="str" cm="1">
        <f t="array" ref="P272">IFERROR(INDEX(Tabelle1[Spalte524],MATCH(1,(Tabelle1[Spalte1]=Tabelle1[[#This Row],[Spalte1]])*(Tabelle1[Spalte51]=Tabelle1[[#This Row],[Spalte50]]-1),0)),"")</f>
        <v/>
      </c>
      <c r="Q272" s="21" t="str">
        <f>IF(P272&lt;&gt;"",O272-P272,"")</f>
        <v/>
      </c>
      <c r="R272" s="99">
        <f>DAYS360(Tabelle1[[#This Row],[Spalte50]],Tabelle1[[#This Row],[Spalte51]])/30</f>
        <v>0</v>
      </c>
      <c r="S272" s="23"/>
      <c r="T272" s="23"/>
      <c r="U272" s="23"/>
      <c r="V272" s="24"/>
      <c r="W272" s="21"/>
      <c r="X272" s="21"/>
      <c r="Y272" s="21"/>
      <c r="Z272" s="21"/>
      <c r="AA272" s="24"/>
      <c r="AB272" s="24"/>
      <c r="AC272" s="24"/>
      <c r="AD272" s="25"/>
    </row>
    <row r="273" spans="1:30" x14ac:dyDescent="0.25">
      <c r="A273" s="26"/>
      <c r="B273" s="19"/>
      <c r="C273" s="20"/>
      <c r="D273" s="21"/>
      <c r="E273" s="21"/>
      <c r="F273" s="21"/>
      <c r="G273" s="21"/>
      <c r="H273" s="21"/>
      <c r="I273" s="21"/>
      <c r="J273" s="21"/>
      <c r="K273" s="21"/>
      <c r="L273" s="22"/>
      <c r="M273" s="22"/>
      <c r="N273" s="21"/>
      <c r="O273" s="21" t="str">
        <f>IF(D273=1,1,IF(E273=1,2,IF(F273=1,3,IF(G273=1,4,""))))</f>
        <v/>
      </c>
      <c r="P273" s="21" t="str" cm="1">
        <f t="array" ref="P273">IFERROR(INDEX(Tabelle1[Spalte524],MATCH(1,(Tabelle1[Spalte1]=Tabelle1[[#This Row],[Spalte1]])*(Tabelle1[Spalte51]=Tabelle1[[#This Row],[Spalte50]]-1),0)),"")</f>
        <v/>
      </c>
      <c r="Q273" s="21" t="str">
        <f>IF(P273&lt;&gt;"",O273-P273,"")</f>
        <v/>
      </c>
      <c r="R273" s="99">
        <f>DAYS360(Tabelle1[[#This Row],[Spalte50]],Tabelle1[[#This Row],[Spalte51]])/30</f>
        <v>0</v>
      </c>
      <c r="S273" s="23"/>
      <c r="T273" s="23"/>
      <c r="U273" s="23"/>
      <c r="V273" s="24"/>
      <c r="W273" s="21"/>
      <c r="X273" s="21"/>
      <c r="Y273" s="21"/>
      <c r="Z273" s="21"/>
      <c r="AA273" s="24"/>
      <c r="AB273" s="24"/>
      <c r="AC273" s="24"/>
      <c r="AD273" s="25"/>
    </row>
    <row r="274" spans="1:30" x14ac:dyDescent="0.25">
      <c r="A274" s="26"/>
      <c r="B274" s="19"/>
      <c r="C274" s="20"/>
      <c r="D274" s="21"/>
      <c r="E274" s="21"/>
      <c r="F274" s="21"/>
      <c r="G274" s="21"/>
      <c r="H274" s="21"/>
      <c r="I274" s="21"/>
      <c r="J274" s="21"/>
      <c r="K274" s="21"/>
      <c r="L274" s="22"/>
      <c r="M274" s="22"/>
      <c r="N274" s="21"/>
      <c r="O274" s="21" t="str">
        <f>IF(D274=1,1,IF(E274=1,2,IF(F274=1,3,IF(G274=1,4,""))))</f>
        <v/>
      </c>
      <c r="P274" s="21" t="str" cm="1">
        <f t="array" ref="P274">IFERROR(INDEX(Tabelle1[Spalte524],MATCH(1,(Tabelle1[Spalte1]=Tabelle1[[#This Row],[Spalte1]])*(Tabelle1[Spalte51]=Tabelle1[[#This Row],[Spalte50]]-1),0)),"")</f>
        <v/>
      </c>
      <c r="Q274" s="21" t="str">
        <f>IF(P274&lt;&gt;"",O274-P274,"")</f>
        <v/>
      </c>
      <c r="R274" s="99">
        <f>DAYS360(Tabelle1[[#This Row],[Spalte50]],Tabelle1[[#This Row],[Spalte51]])/30</f>
        <v>0</v>
      </c>
      <c r="S274" s="23"/>
      <c r="T274" s="23"/>
      <c r="U274" s="23"/>
      <c r="V274" s="24"/>
      <c r="W274" s="21"/>
      <c r="X274" s="21"/>
      <c r="Y274" s="21"/>
      <c r="Z274" s="21"/>
      <c r="AA274" s="24"/>
      <c r="AB274" s="24"/>
      <c r="AC274" s="24"/>
      <c r="AD274" s="25"/>
    </row>
    <row r="275" spans="1:30" x14ac:dyDescent="0.25">
      <c r="A275" s="26"/>
      <c r="B275" s="19"/>
      <c r="C275" s="20"/>
      <c r="D275" s="21"/>
      <c r="E275" s="21"/>
      <c r="F275" s="21"/>
      <c r="G275" s="21"/>
      <c r="H275" s="21"/>
      <c r="I275" s="21"/>
      <c r="J275" s="21"/>
      <c r="K275" s="21"/>
      <c r="L275" s="22"/>
      <c r="M275" s="22"/>
      <c r="N275" s="21"/>
      <c r="O275" s="21" t="str">
        <f>IF(D275=1,1,IF(E275=1,2,IF(F275=1,3,IF(G275=1,4,""))))</f>
        <v/>
      </c>
      <c r="P275" s="21" t="str" cm="1">
        <f t="array" ref="P275">IFERROR(INDEX(Tabelle1[Spalte524],MATCH(1,(Tabelle1[Spalte1]=Tabelle1[[#This Row],[Spalte1]])*(Tabelle1[Spalte51]=Tabelle1[[#This Row],[Spalte50]]-1),0)),"")</f>
        <v/>
      </c>
      <c r="Q275" s="21" t="str">
        <f>IF(P275&lt;&gt;"",O275-P275,"")</f>
        <v/>
      </c>
      <c r="R275" s="99">
        <f>DAYS360(Tabelle1[[#This Row],[Spalte50]],Tabelle1[[#This Row],[Spalte51]])/30</f>
        <v>0</v>
      </c>
      <c r="S275" s="23"/>
      <c r="T275" s="23"/>
      <c r="U275" s="23"/>
      <c r="V275" s="24"/>
      <c r="W275" s="21"/>
      <c r="X275" s="21"/>
      <c r="Y275" s="21"/>
      <c r="Z275" s="21"/>
      <c r="AA275" s="24"/>
      <c r="AB275" s="24"/>
      <c r="AC275" s="24"/>
      <c r="AD275" s="25"/>
    </row>
    <row r="276" spans="1:30" x14ac:dyDescent="0.25">
      <c r="A276" s="26"/>
      <c r="B276" s="19"/>
      <c r="C276" s="20"/>
      <c r="D276" s="21"/>
      <c r="E276" s="21"/>
      <c r="F276" s="21"/>
      <c r="G276" s="21"/>
      <c r="H276" s="21"/>
      <c r="I276" s="21"/>
      <c r="J276" s="21"/>
      <c r="K276" s="21"/>
      <c r="L276" s="22"/>
      <c r="M276" s="22"/>
      <c r="N276" s="21"/>
      <c r="O276" s="21" t="str">
        <f>IF(D276=1,1,IF(E276=1,2,IF(F276=1,3,IF(G276=1,4,""))))</f>
        <v/>
      </c>
      <c r="P276" s="21" t="str" cm="1">
        <f t="array" ref="P276">IFERROR(INDEX(Tabelle1[Spalte524],MATCH(1,(Tabelle1[Spalte1]=Tabelle1[[#This Row],[Spalte1]])*(Tabelle1[Spalte51]=Tabelle1[[#This Row],[Spalte50]]-1),0)),"")</f>
        <v/>
      </c>
      <c r="Q276" s="21" t="str">
        <f>IF(P276&lt;&gt;"",O276-P276,"")</f>
        <v/>
      </c>
      <c r="R276" s="99">
        <f>DAYS360(Tabelle1[[#This Row],[Spalte50]],Tabelle1[[#This Row],[Spalte51]])/30</f>
        <v>0</v>
      </c>
      <c r="S276" s="23"/>
      <c r="T276" s="23"/>
      <c r="U276" s="23"/>
      <c r="V276" s="24"/>
      <c r="W276" s="21"/>
      <c r="X276" s="21"/>
      <c r="Y276" s="21"/>
      <c r="Z276" s="21"/>
      <c r="AA276" s="24"/>
      <c r="AB276" s="24"/>
      <c r="AC276" s="24"/>
      <c r="AD276" s="25"/>
    </row>
    <row r="277" spans="1:30" x14ac:dyDescent="0.25">
      <c r="A277" s="26"/>
      <c r="B277" s="19"/>
      <c r="C277" s="20"/>
      <c r="D277" s="21"/>
      <c r="E277" s="21"/>
      <c r="F277" s="21"/>
      <c r="G277" s="21"/>
      <c r="H277" s="21"/>
      <c r="I277" s="21"/>
      <c r="J277" s="21"/>
      <c r="K277" s="21"/>
      <c r="L277" s="22"/>
      <c r="M277" s="22"/>
      <c r="N277" s="21"/>
      <c r="O277" s="21" t="str">
        <f>IF(D277=1,1,IF(E277=1,2,IF(F277=1,3,IF(G277=1,4,""))))</f>
        <v/>
      </c>
      <c r="P277" s="21" t="str" cm="1">
        <f t="array" ref="P277">IFERROR(INDEX(Tabelle1[Spalte524],MATCH(1,(Tabelle1[Spalte1]=Tabelle1[[#This Row],[Spalte1]])*(Tabelle1[Spalte51]=Tabelle1[[#This Row],[Spalte50]]-1),0)),"")</f>
        <v/>
      </c>
      <c r="Q277" s="21" t="str">
        <f>IF(P277&lt;&gt;"",O277-P277,"")</f>
        <v/>
      </c>
      <c r="R277" s="99">
        <f>DAYS360(Tabelle1[[#This Row],[Spalte50]],Tabelle1[[#This Row],[Spalte51]])/30</f>
        <v>0</v>
      </c>
      <c r="S277" s="23"/>
      <c r="T277" s="23"/>
      <c r="U277" s="23"/>
      <c r="V277" s="24"/>
      <c r="W277" s="21"/>
      <c r="X277" s="21"/>
      <c r="Y277" s="21"/>
      <c r="Z277" s="21"/>
      <c r="AA277" s="24"/>
      <c r="AB277" s="24"/>
      <c r="AC277" s="24"/>
      <c r="AD277" s="25"/>
    </row>
    <row r="278" spans="1:30" x14ac:dyDescent="0.25">
      <c r="A278" s="26"/>
      <c r="B278" s="19"/>
      <c r="C278" s="20"/>
      <c r="D278" s="21"/>
      <c r="E278" s="21"/>
      <c r="F278" s="21"/>
      <c r="G278" s="21"/>
      <c r="H278" s="21"/>
      <c r="I278" s="21"/>
      <c r="J278" s="21"/>
      <c r="K278" s="21"/>
      <c r="L278" s="22"/>
      <c r="M278" s="22"/>
      <c r="N278" s="21"/>
      <c r="O278" s="21" t="str">
        <f>IF(D278=1,1,IF(E278=1,2,IF(F278=1,3,IF(G278=1,4,""))))</f>
        <v/>
      </c>
      <c r="P278" s="21" t="str" cm="1">
        <f t="array" ref="P278">IFERROR(INDEX(Tabelle1[Spalte524],MATCH(1,(Tabelle1[Spalte1]=Tabelle1[[#This Row],[Spalte1]])*(Tabelle1[Spalte51]=Tabelle1[[#This Row],[Spalte50]]-1),0)),"")</f>
        <v/>
      </c>
      <c r="Q278" s="21" t="str">
        <f>IF(P278&lt;&gt;"",O278-P278,"")</f>
        <v/>
      </c>
      <c r="R278" s="99">
        <f>DAYS360(Tabelle1[[#This Row],[Spalte50]],Tabelle1[[#This Row],[Spalte51]])/30</f>
        <v>0</v>
      </c>
      <c r="S278" s="23"/>
      <c r="T278" s="23"/>
      <c r="U278" s="23"/>
      <c r="V278" s="24"/>
      <c r="W278" s="21"/>
      <c r="X278" s="21"/>
      <c r="Y278" s="21"/>
      <c r="Z278" s="21"/>
      <c r="AA278" s="24"/>
      <c r="AB278" s="24"/>
      <c r="AC278" s="24"/>
      <c r="AD278" s="25"/>
    </row>
    <row r="279" spans="1:30" x14ac:dyDescent="0.25">
      <c r="A279" s="26"/>
      <c r="B279" s="19"/>
      <c r="C279" s="20"/>
      <c r="D279" s="21"/>
      <c r="E279" s="21"/>
      <c r="F279" s="21"/>
      <c r="G279" s="21"/>
      <c r="H279" s="21"/>
      <c r="I279" s="21"/>
      <c r="J279" s="21"/>
      <c r="K279" s="21"/>
      <c r="L279" s="22"/>
      <c r="M279" s="22"/>
      <c r="N279" s="21"/>
      <c r="O279" s="21" t="str">
        <f>IF(D279=1,1,IF(E279=1,2,IF(F279=1,3,IF(G279=1,4,""))))</f>
        <v/>
      </c>
      <c r="P279" s="21" t="str" cm="1">
        <f t="array" ref="P279">IFERROR(INDEX(Tabelle1[Spalte524],MATCH(1,(Tabelle1[Spalte1]=Tabelle1[[#This Row],[Spalte1]])*(Tabelle1[Spalte51]=Tabelle1[[#This Row],[Spalte50]]-1),0)),"")</f>
        <v/>
      </c>
      <c r="Q279" s="21" t="str">
        <f>IF(P279&lt;&gt;"",O279-P279,"")</f>
        <v/>
      </c>
      <c r="R279" s="99">
        <f>DAYS360(Tabelle1[[#This Row],[Spalte50]],Tabelle1[[#This Row],[Spalte51]])/30</f>
        <v>0</v>
      </c>
      <c r="S279" s="23"/>
      <c r="T279" s="23"/>
      <c r="U279" s="23"/>
      <c r="V279" s="24"/>
      <c r="W279" s="21"/>
      <c r="X279" s="21"/>
      <c r="Y279" s="21"/>
      <c r="Z279" s="21"/>
      <c r="AA279" s="24"/>
      <c r="AB279" s="24"/>
      <c r="AC279" s="24"/>
      <c r="AD279" s="25"/>
    </row>
    <row r="280" spans="1:30" x14ac:dyDescent="0.25">
      <c r="A280" s="26"/>
      <c r="B280" s="19"/>
      <c r="C280" s="20"/>
      <c r="D280" s="21"/>
      <c r="E280" s="21"/>
      <c r="F280" s="21"/>
      <c r="G280" s="21"/>
      <c r="H280" s="21"/>
      <c r="I280" s="21"/>
      <c r="J280" s="21"/>
      <c r="K280" s="21"/>
      <c r="L280" s="22"/>
      <c r="M280" s="22"/>
      <c r="N280" s="21"/>
      <c r="O280" s="21" t="str">
        <f>IF(D280=1,1,IF(E280=1,2,IF(F280=1,3,IF(G280=1,4,""))))</f>
        <v/>
      </c>
      <c r="P280" s="21" t="str" cm="1">
        <f t="array" ref="P280">IFERROR(INDEX(Tabelle1[Spalte524],MATCH(1,(Tabelle1[Spalte1]=Tabelle1[[#This Row],[Spalte1]])*(Tabelle1[Spalte51]=Tabelle1[[#This Row],[Spalte50]]-1),0)),"")</f>
        <v/>
      </c>
      <c r="Q280" s="21" t="str">
        <f>IF(P280&lt;&gt;"",O280-P280,"")</f>
        <v/>
      </c>
      <c r="R280" s="99">
        <f>DAYS360(Tabelle1[[#This Row],[Spalte50]],Tabelle1[[#This Row],[Spalte51]])/30</f>
        <v>0</v>
      </c>
      <c r="S280" s="23"/>
      <c r="T280" s="23"/>
      <c r="U280" s="23"/>
      <c r="V280" s="24"/>
      <c r="W280" s="21"/>
      <c r="X280" s="21"/>
      <c r="Y280" s="21"/>
      <c r="Z280" s="21"/>
      <c r="AA280" s="24"/>
      <c r="AB280" s="24"/>
      <c r="AC280" s="24"/>
      <c r="AD280" s="25"/>
    </row>
    <row r="281" spans="1:30" x14ac:dyDescent="0.25">
      <c r="A281" s="26"/>
      <c r="B281" s="19"/>
      <c r="C281" s="20"/>
      <c r="D281" s="21"/>
      <c r="E281" s="21"/>
      <c r="F281" s="21"/>
      <c r="G281" s="21"/>
      <c r="H281" s="21"/>
      <c r="I281" s="21"/>
      <c r="J281" s="21"/>
      <c r="K281" s="21"/>
      <c r="L281" s="22"/>
      <c r="M281" s="22"/>
      <c r="N281" s="21"/>
      <c r="O281" s="21" t="str">
        <f>IF(D281=1,1,IF(E281=1,2,IF(F281=1,3,IF(G281=1,4,""))))</f>
        <v/>
      </c>
      <c r="P281" s="21" t="str" cm="1">
        <f t="array" ref="P281">IFERROR(INDEX(Tabelle1[Spalte524],MATCH(1,(Tabelle1[Spalte1]=Tabelle1[[#This Row],[Spalte1]])*(Tabelle1[Spalte51]=Tabelle1[[#This Row],[Spalte50]]-1),0)),"")</f>
        <v/>
      </c>
      <c r="Q281" s="21" t="str">
        <f>IF(P281&lt;&gt;"",O281-P281,"")</f>
        <v/>
      </c>
      <c r="R281" s="99">
        <f>DAYS360(Tabelle1[[#This Row],[Spalte50]],Tabelle1[[#This Row],[Spalte51]])/30</f>
        <v>0</v>
      </c>
      <c r="S281" s="23"/>
      <c r="T281" s="23"/>
      <c r="U281" s="23"/>
      <c r="V281" s="24"/>
      <c r="W281" s="21"/>
      <c r="X281" s="21"/>
      <c r="Y281" s="21"/>
      <c r="Z281" s="21"/>
      <c r="AA281" s="24"/>
      <c r="AB281" s="24"/>
      <c r="AC281" s="24"/>
      <c r="AD281" s="25"/>
    </row>
    <row r="282" spans="1:30" x14ac:dyDescent="0.25">
      <c r="A282" s="26"/>
      <c r="B282" s="19"/>
      <c r="C282" s="20"/>
      <c r="D282" s="21"/>
      <c r="E282" s="21"/>
      <c r="F282" s="21"/>
      <c r="G282" s="21"/>
      <c r="H282" s="21"/>
      <c r="I282" s="21"/>
      <c r="J282" s="21"/>
      <c r="K282" s="21"/>
      <c r="L282" s="22"/>
      <c r="M282" s="22"/>
      <c r="N282" s="21"/>
      <c r="O282" s="21" t="str">
        <f>IF(D282=1,1,IF(E282=1,2,IF(F282=1,3,IF(G282=1,4,""))))</f>
        <v/>
      </c>
      <c r="P282" s="21" t="str" cm="1">
        <f t="array" ref="P282">IFERROR(INDEX(Tabelle1[Spalte524],MATCH(1,(Tabelle1[Spalte1]=Tabelle1[[#This Row],[Spalte1]])*(Tabelle1[Spalte51]=Tabelle1[[#This Row],[Spalte50]]-1),0)),"")</f>
        <v/>
      </c>
      <c r="Q282" s="21" t="str">
        <f>IF(P282&lt;&gt;"",O282-P282,"")</f>
        <v/>
      </c>
      <c r="R282" s="99">
        <f>DAYS360(Tabelle1[[#This Row],[Spalte50]],Tabelle1[[#This Row],[Spalte51]])/30</f>
        <v>0</v>
      </c>
      <c r="S282" s="23"/>
      <c r="T282" s="23"/>
      <c r="U282" s="23"/>
      <c r="V282" s="24"/>
      <c r="W282" s="21"/>
      <c r="X282" s="21"/>
      <c r="Y282" s="21"/>
      <c r="Z282" s="21"/>
      <c r="AA282" s="24"/>
      <c r="AB282" s="24"/>
      <c r="AC282" s="24"/>
      <c r="AD282" s="25"/>
    </row>
    <row r="283" spans="1:30" x14ac:dyDescent="0.25">
      <c r="A283" s="26"/>
      <c r="B283" s="19"/>
      <c r="C283" s="20"/>
      <c r="D283" s="21"/>
      <c r="E283" s="21"/>
      <c r="F283" s="21"/>
      <c r="G283" s="21"/>
      <c r="H283" s="21"/>
      <c r="I283" s="21"/>
      <c r="J283" s="21"/>
      <c r="K283" s="21"/>
      <c r="L283" s="22"/>
      <c r="M283" s="22"/>
      <c r="N283" s="21"/>
      <c r="O283" s="21" t="str">
        <f>IF(D283=1,1,IF(E283=1,2,IF(F283=1,3,IF(G283=1,4,""))))</f>
        <v/>
      </c>
      <c r="P283" s="21" t="str" cm="1">
        <f t="array" ref="P283">IFERROR(INDEX(Tabelle1[Spalte524],MATCH(1,(Tabelle1[Spalte1]=Tabelle1[[#This Row],[Spalte1]])*(Tabelle1[Spalte51]=Tabelle1[[#This Row],[Spalte50]]-1),0)),"")</f>
        <v/>
      </c>
      <c r="Q283" s="21" t="str">
        <f>IF(P283&lt;&gt;"",O283-P283,"")</f>
        <v/>
      </c>
      <c r="R283" s="99">
        <f>DAYS360(Tabelle1[[#This Row],[Spalte50]],Tabelle1[[#This Row],[Spalte51]])/30</f>
        <v>0</v>
      </c>
      <c r="S283" s="23"/>
      <c r="T283" s="23"/>
      <c r="U283" s="23"/>
      <c r="V283" s="24"/>
      <c r="W283" s="21"/>
      <c r="X283" s="21"/>
      <c r="Y283" s="21"/>
      <c r="Z283" s="21"/>
      <c r="AA283" s="24"/>
      <c r="AB283" s="24"/>
      <c r="AC283" s="24"/>
      <c r="AD283" s="25"/>
    </row>
    <row r="284" spans="1:30" x14ac:dyDescent="0.25">
      <c r="A284" s="26"/>
      <c r="B284" s="19"/>
      <c r="C284" s="20"/>
      <c r="D284" s="21"/>
      <c r="E284" s="21"/>
      <c r="F284" s="21"/>
      <c r="G284" s="21"/>
      <c r="H284" s="21"/>
      <c r="I284" s="21"/>
      <c r="J284" s="21"/>
      <c r="K284" s="21"/>
      <c r="L284" s="22"/>
      <c r="M284" s="22"/>
      <c r="N284" s="21"/>
      <c r="O284" s="21" t="str">
        <f>IF(D284=1,1,IF(E284=1,2,IF(F284=1,3,IF(G284=1,4,""))))</f>
        <v/>
      </c>
      <c r="P284" s="21" t="str" cm="1">
        <f t="array" ref="P284">IFERROR(INDEX(Tabelle1[Spalte524],MATCH(1,(Tabelle1[Spalte1]=Tabelle1[[#This Row],[Spalte1]])*(Tabelle1[Spalte51]=Tabelle1[[#This Row],[Spalte50]]-1),0)),"")</f>
        <v/>
      </c>
      <c r="Q284" s="21" t="str">
        <f>IF(P284&lt;&gt;"",O284-P284,"")</f>
        <v/>
      </c>
      <c r="R284" s="99">
        <f>DAYS360(Tabelle1[[#This Row],[Spalte50]],Tabelle1[[#This Row],[Spalte51]])/30</f>
        <v>0</v>
      </c>
      <c r="S284" s="23"/>
      <c r="T284" s="23"/>
      <c r="U284" s="23"/>
      <c r="V284" s="24"/>
      <c r="W284" s="21"/>
      <c r="X284" s="21"/>
      <c r="Y284" s="21"/>
      <c r="Z284" s="21"/>
      <c r="AA284" s="24"/>
      <c r="AB284" s="24"/>
      <c r="AC284" s="24"/>
      <c r="AD284" s="25"/>
    </row>
    <row r="285" spans="1:30" x14ac:dyDescent="0.25">
      <c r="A285" s="26"/>
      <c r="B285" s="19"/>
      <c r="C285" s="20"/>
      <c r="D285" s="21"/>
      <c r="E285" s="21"/>
      <c r="F285" s="21"/>
      <c r="G285" s="21"/>
      <c r="H285" s="21"/>
      <c r="I285" s="21"/>
      <c r="J285" s="21"/>
      <c r="K285" s="21"/>
      <c r="L285" s="22"/>
      <c r="M285" s="22"/>
      <c r="N285" s="21"/>
      <c r="O285" s="21" t="str">
        <f>IF(D285=1,1,IF(E285=1,2,IF(F285=1,3,IF(G285=1,4,""))))</f>
        <v/>
      </c>
      <c r="P285" s="21" t="str" cm="1">
        <f t="array" ref="P285">IFERROR(INDEX(Tabelle1[Spalte524],MATCH(1,(Tabelle1[Spalte1]=Tabelle1[[#This Row],[Spalte1]])*(Tabelle1[Spalte51]=Tabelle1[[#This Row],[Spalte50]]-1),0)),"")</f>
        <v/>
      </c>
      <c r="Q285" s="21" t="str">
        <f>IF(P285&lt;&gt;"",O285-P285,"")</f>
        <v/>
      </c>
      <c r="R285" s="99">
        <f>DAYS360(Tabelle1[[#This Row],[Spalte50]],Tabelle1[[#This Row],[Spalte51]])/30</f>
        <v>0</v>
      </c>
      <c r="S285" s="23"/>
      <c r="T285" s="23"/>
      <c r="U285" s="23"/>
      <c r="V285" s="24"/>
      <c r="W285" s="21"/>
      <c r="X285" s="21"/>
      <c r="Y285" s="21"/>
      <c r="Z285" s="21"/>
      <c r="AA285" s="24"/>
      <c r="AB285" s="24"/>
      <c r="AC285" s="24"/>
      <c r="AD285" s="25"/>
    </row>
    <row r="286" spans="1:30" x14ac:dyDescent="0.25">
      <c r="A286" s="26"/>
      <c r="B286" s="19"/>
      <c r="C286" s="20"/>
      <c r="D286" s="21"/>
      <c r="E286" s="21"/>
      <c r="F286" s="21"/>
      <c r="G286" s="21"/>
      <c r="H286" s="21"/>
      <c r="I286" s="21"/>
      <c r="J286" s="21"/>
      <c r="K286" s="21"/>
      <c r="L286" s="22"/>
      <c r="M286" s="22"/>
      <c r="N286" s="21"/>
      <c r="O286" s="21" t="str">
        <f>IF(D286=1,1,IF(E286=1,2,IF(F286=1,3,IF(G286=1,4,""))))</f>
        <v/>
      </c>
      <c r="P286" s="21" t="str" cm="1">
        <f t="array" ref="P286">IFERROR(INDEX(Tabelle1[Spalte524],MATCH(1,(Tabelle1[Spalte1]=Tabelle1[[#This Row],[Spalte1]])*(Tabelle1[Spalte51]=Tabelle1[[#This Row],[Spalte50]]-1),0)),"")</f>
        <v/>
      </c>
      <c r="Q286" s="21" t="str">
        <f>IF(P286&lt;&gt;"",O286-P286,"")</f>
        <v/>
      </c>
      <c r="R286" s="99">
        <f>DAYS360(Tabelle1[[#This Row],[Spalte50]],Tabelle1[[#This Row],[Spalte51]])/30</f>
        <v>0</v>
      </c>
      <c r="S286" s="23"/>
      <c r="T286" s="23"/>
      <c r="U286" s="23"/>
      <c r="V286" s="24"/>
      <c r="W286" s="21"/>
      <c r="X286" s="21"/>
      <c r="Y286" s="21"/>
      <c r="Z286" s="21"/>
      <c r="AA286" s="24"/>
      <c r="AB286" s="24"/>
      <c r="AC286" s="24"/>
      <c r="AD286" s="25"/>
    </row>
    <row r="287" spans="1:30" x14ac:dyDescent="0.25">
      <c r="A287" s="26"/>
      <c r="B287" s="19"/>
      <c r="C287" s="20"/>
      <c r="D287" s="21"/>
      <c r="E287" s="21"/>
      <c r="F287" s="21"/>
      <c r="G287" s="21"/>
      <c r="H287" s="21"/>
      <c r="I287" s="21"/>
      <c r="J287" s="21"/>
      <c r="K287" s="21"/>
      <c r="L287" s="22"/>
      <c r="M287" s="22"/>
      <c r="N287" s="21"/>
      <c r="O287" s="21" t="str">
        <f>IF(D287=1,1,IF(E287=1,2,IF(F287=1,3,IF(G287=1,4,""))))</f>
        <v/>
      </c>
      <c r="P287" s="21" t="str" cm="1">
        <f t="array" ref="P287">IFERROR(INDEX(Tabelle1[Spalte524],MATCH(1,(Tabelle1[Spalte1]=Tabelle1[[#This Row],[Spalte1]])*(Tabelle1[Spalte51]=Tabelle1[[#This Row],[Spalte50]]-1),0)),"")</f>
        <v/>
      </c>
      <c r="Q287" s="21" t="str">
        <f>IF(P287&lt;&gt;"",O287-P287,"")</f>
        <v/>
      </c>
      <c r="R287" s="99">
        <f>DAYS360(Tabelle1[[#This Row],[Spalte50]],Tabelle1[[#This Row],[Spalte51]])/30</f>
        <v>0</v>
      </c>
      <c r="S287" s="23"/>
      <c r="T287" s="23"/>
      <c r="U287" s="23"/>
      <c r="V287" s="24"/>
      <c r="W287" s="21"/>
      <c r="X287" s="21"/>
      <c r="Y287" s="21"/>
      <c r="Z287" s="21"/>
      <c r="AA287" s="24"/>
      <c r="AB287" s="24"/>
      <c r="AC287" s="24"/>
      <c r="AD287" s="25"/>
    </row>
    <row r="288" spans="1:30" x14ac:dyDescent="0.25">
      <c r="A288" s="26"/>
      <c r="B288" s="19"/>
      <c r="C288" s="20"/>
      <c r="D288" s="21"/>
      <c r="E288" s="21"/>
      <c r="F288" s="21"/>
      <c r="G288" s="21"/>
      <c r="H288" s="21"/>
      <c r="I288" s="21"/>
      <c r="J288" s="21"/>
      <c r="K288" s="21"/>
      <c r="L288" s="22"/>
      <c r="M288" s="22"/>
      <c r="N288" s="21"/>
      <c r="O288" s="21" t="str">
        <f>IF(D288=1,1,IF(E288=1,2,IF(F288=1,3,IF(G288=1,4,""))))</f>
        <v/>
      </c>
      <c r="P288" s="21" t="str" cm="1">
        <f t="array" ref="P288">IFERROR(INDEX(Tabelle1[Spalte524],MATCH(1,(Tabelle1[Spalte1]=Tabelle1[[#This Row],[Spalte1]])*(Tabelle1[Spalte51]=Tabelle1[[#This Row],[Spalte50]]-1),0)),"")</f>
        <v/>
      </c>
      <c r="Q288" s="21" t="str">
        <f>IF(P288&lt;&gt;"",O288-P288,"")</f>
        <v/>
      </c>
      <c r="R288" s="99">
        <f>DAYS360(Tabelle1[[#This Row],[Spalte50]],Tabelle1[[#This Row],[Spalte51]])/30</f>
        <v>0</v>
      </c>
      <c r="S288" s="23"/>
      <c r="T288" s="23"/>
      <c r="U288" s="23"/>
      <c r="V288" s="24"/>
      <c r="W288" s="21"/>
      <c r="X288" s="21"/>
      <c r="Y288" s="21"/>
      <c r="Z288" s="21"/>
      <c r="AA288" s="24"/>
      <c r="AB288" s="24"/>
      <c r="AC288" s="24"/>
      <c r="AD288" s="25"/>
    </row>
    <row r="289" spans="1:30" x14ac:dyDescent="0.25">
      <c r="A289" s="26"/>
      <c r="B289" s="19"/>
      <c r="C289" s="20"/>
      <c r="D289" s="21"/>
      <c r="E289" s="21"/>
      <c r="F289" s="21"/>
      <c r="G289" s="21"/>
      <c r="H289" s="21"/>
      <c r="I289" s="21"/>
      <c r="J289" s="21"/>
      <c r="K289" s="21"/>
      <c r="L289" s="22"/>
      <c r="M289" s="22"/>
      <c r="N289" s="21"/>
      <c r="O289" s="21" t="str">
        <f>IF(D289=1,1,IF(E289=1,2,IF(F289=1,3,IF(G289=1,4,""))))</f>
        <v/>
      </c>
      <c r="P289" s="21" t="str" cm="1">
        <f t="array" ref="P289">IFERROR(INDEX(Tabelle1[Spalte524],MATCH(1,(Tabelle1[Spalte1]=Tabelle1[[#This Row],[Spalte1]])*(Tabelle1[Spalte51]=Tabelle1[[#This Row],[Spalte50]]-1),0)),"")</f>
        <v/>
      </c>
      <c r="Q289" s="21" t="str">
        <f>IF(P289&lt;&gt;"",O289-P289,"")</f>
        <v/>
      </c>
      <c r="R289" s="99">
        <f>DAYS360(Tabelle1[[#This Row],[Spalte50]],Tabelle1[[#This Row],[Spalte51]])/30</f>
        <v>0</v>
      </c>
      <c r="S289" s="23"/>
      <c r="T289" s="23"/>
      <c r="U289" s="23"/>
      <c r="V289" s="24"/>
      <c r="W289" s="21"/>
      <c r="X289" s="21"/>
      <c r="Y289" s="21"/>
      <c r="Z289" s="21"/>
      <c r="AA289" s="24"/>
      <c r="AB289" s="24"/>
      <c r="AC289" s="24"/>
      <c r="AD289" s="25"/>
    </row>
    <row r="290" spans="1:30" x14ac:dyDescent="0.25">
      <c r="A290" s="26"/>
      <c r="B290" s="19"/>
      <c r="C290" s="20"/>
      <c r="D290" s="21"/>
      <c r="E290" s="21"/>
      <c r="F290" s="21"/>
      <c r="G290" s="21"/>
      <c r="H290" s="21"/>
      <c r="I290" s="21"/>
      <c r="J290" s="21"/>
      <c r="K290" s="21"/>
      <c r="L290" s="22"/>
      <c r="M290" s="22"/>
      <c r="N290" s="21"/>
      <c r="O290" s="21" t="str">
        <f>IF(D290=1,1,IF(E290=1,2,IF(F290=1,3,IF(G290=1,4,""))))</f>
        <v/>
      </c>
      <c r="P290" s="21" t="str" cm="1">
        <f t="array" ref="P290">IFERROR(INDEX(Tabelle1[Spalte524],MATCH(1,(Tabelle1[Spalte1]=Tabelle1[[#This Row],[Spalte1]])*(Tabelle1[Spalte51]=Tabelle1[[#This Row],[Spalte50]]-1),0)),"")</f>
        <v/>
      </c>
      <c r="Q290" s="21" t="str">
        <f>IF(P290&lt;&gt;"",O290-P290,"")</f>
        <v/>
      </c>
      <c r="R290" s="99">
        <f>DAYS360(Tabelle1[[#This Row],[Spalte50]],Tabelle1[[#This Row],[Spalte51]])/30</f>
        <v>0</v>
      </c>
      <c r="S290" s="23"/>
      <c r="T290" s="23"/>
      <c r="U290" s="23"/>
      <c r="V290" s="24"/>
      <c r="W290" s="21"/>
      <c r="X290" s="21"/>
      <c r="Y290" s="21"/>
      <c r="Z290" s="21"/>
      <c r="AA290" s="24"/>
      <c r="AB290" s="24"/>
      <c r="AC290" s="24"/>
      <c r="AD290" s="25"/>
    </row>
    <row r="291" spans="1:30" x14ac:dyDescent="0.25">
      <c r="A291" s="26"/>
      <c r="B291" s="19"/>
      <c r="C291" s="20"/>
      <c r="D291" s="21"/>
      <c r="E291" s="21"/>
      <c r="F291" s="21"/>
      <c r="G291" s="21"/>
      <c r="H291" s="21"/>
      <c r="I291" s="21"/>
      <c r="J291" s="21"/>
      <c r="K291" s="21"/>
      <c r="L291" s="22"/>
      <c r="M291" s="22"/>
      <c r="N291" s="21"/>
      <c r="O291" s="21" t="str">
        <f>IF(D291=1,1,IF(E291=1,2,IF(F291=1,3,IF(G291=1,4,""))))</f>
        <v/>
      </c>
      <c r="P291" s="21" t="str" cm="1">
        <f t="array" ref="P291">IFERROR(INDEX(Tabelle1[Spalte524],MATCH(1,(Tabelle1[Spalte1]=Tabelle1[[#This Row],[Spalte1]])*(Tabelle1[Spalte51]=Tabelle1[[#This Row],[Spalte50]]-1),0)),"")</f>
        <v/>
      </c>
      <c r="Q291" s="21" t="str">
        <f>IF(P291&lt;&gt;"",O291-P291,"")</f>
        <v/>
      </c>
      <c r="R291" s="99">
        <f>DAYS360(Tabelle1[[#This Row],[Spalte50]],Tabelle1[[#This Row],[Spalte51]])/30</f>
        <v>0</v>
      </c>
      <c r="S291" s="23"/>
      <c r="T291" s="23"/>
      <c r="U291" s="23"/>
      <c r="V291" s="24"/>
      <c r="W291" s="21"/>
      <c r="X291" s="21"/>
      <c r="Y291" s="21"/>
      <c r="Z291" s="21"/>
      <c r="AA291" s="24"/>
      <c r="AB291" s="24"/>
      <c r="AC291" s="24"/>
      <c r="AD291" s="25"/>
    </row>
    <row r="292" spans="1:30" x14ac:dyDescent="0.25">
      <c r="A292" s="26"/>
      <c r="B292" s="19"/>
      <c r="C292" s="20"/>
      <c r="D292" s="21"/>
      <c r="E292" s="21"/>
      <c r="F292" s="21"/>
      <c r="G292" s="21"/>
      <c r="H292" s="21"/>
      <c r="I292" s="21"/>
      <c r="J292" s="21"/>
      <c r="K292" s="21"/>
      <c r="L292" s="22"/>
      <c r="M292" s="22"/>
      <c r="N292" s="21"/>
      <c r="O292" s="21" t="str">
        <f>IF(D292=1,1,IF(E292=1,2,IF(F292=1,3,IF(G292=1,4,""))))</f>
        <v/>
      </c>
      <c r="P292" s="21" t="str" cm="1">
        <f t="array" ref="P292">IFERROR(INDEX(Tabelle1[Spalte524],MATCH(1,(Tabelle1[Spalte1]=Tabelle1[[#This Row],[Spalte1]])*(Tabelle1[Spalte51]=Tabelle1[[#This Row],[Spalte50]]-1),0)),"")</f>
        <v/>
      </c>
      <c r="Q292" s="21" t="str">
        <f>IF(P292&lt;&gt;"",O292-P292,"")</f>
        <v/>
      </c>
      <c r="R292" s="99">
        <f>DAYS360(Tabelle1[[#This Row],[Spalte50]],Tabelle1[[#This Row],[Spalte51]])/30</f>
        <v>0</v>
      </c>
      <c r="S292" s="23"/>
      <c r="T292" s="23"/>
      <c r="U292" s="23"/>
      <c r="V292" s="24"/>
      <c r="W292" s="21"/>
      <c r="X292" s="21"/>
      <c r="Y292" s="21"/>
      <c r="Z292" s="21"/>
      <c r="AA292" s="24"/>
      <c r="AB292" s="24"/>
      <c r="AC292" s="24"/>
      <c r="AD292" s="25"/>
    </row>
    <row r="293" spans="1:30" x14ac:dyDescent="0.25">
      <c r="A293" s="26"/>
      <c r="B293" s="19"/>
      <c r="C293" s="20"/>
      <c r="D293" s="21"/>
      <c r="E293" s="21"/>
      <c r="F293" s="21"/>
      <c r="G293" s="21"/>
      <c r="H293" s="21"/>
      <c r="I293" s="21"/>
      <c r="J293" s="21"/>
      <c r="K293" s="21"/>
      <c r="L293" s="22"/>
      <c r="M293" s="22"/>
      <c r="N293" s="21"/>
      <c r="O293" s="21" t="str">
        <f>IF(D293=1,1,IF(E293=1,2,IF(F293=1,3,IF(G293=1,4,""))))</f>
        <v/>
      </c>
      <c r="P293" s="21" t="str" cm="1">
        <f t="array" ref="P293">IFERROR(INDEX(Tabelle1[Spalte524],MATCH(1,(Tabelle1[Spalte1]=Tabelle1[[#This Row],[Spalte1]])*(Tabelle1[Spalte51]=Tabelle1[[#This Row],[Spalte50]]-1),0)),"")</f>
        <v/>
      </c>
      <c r="Q293" s="21" t="str">
        <f>IF(P293&lt;&gt;"",O293-P293,"")</f>
        <v/>
      </c>
      <c r="R293" s="99">
        <f>DAYS360(Tabelle1[[#This Row],[Spalte50]],Tabelle1[[#This Row],[Spalte51]])/30</f>
        <v>0</v>
      </c>
      <c r="S293" s="23"/>
      <c r="T293" s="23"/>
      <c r="U293" s="23"/>
      <c r="V293" s="24"/>
      <c r="W293" s="21"/>
      <c r="X293" s="21"/>
      <c r="Y293" s="21"/>
      <c r="Z293" s="21"/>
      <c r="AA293" s="24"/>
      <c r="AB293" s="24"/>
      <c r="AC293" s="24"/>
      <c r="AD293" s="25"/>
    </row>
    <row r="294" spans="1:30" x14ac:dyDescent="0.25">
      <c r="A294" s="26"/>
      <c r="B294" s="19"/>
      <c r="C294" s="20"/>
      <c r="D294" s="21"/>
      <c r="E294" s="21"/>
      <c r="F294" s="21"/>
      <c r="G294" s="21"/>
      <c r="H294" s="21"/>
      <c r="I294" s="21"/>
      <c r="J294" s="21"/>
      <c r="K294" s="21"/>
      <c r="L294" s="22"/>
      <c r="M294" s="22"/>
      <c r="N294" s="21"/>
      <c r="O294" s="21" t="str">
        <f>IF(D294=1,1,IF(E294=1,2,IF(F294=1,3,IF(G294=1,4,""))))</f>
        <v/>
      </c>
      <c r="P294" s="21" t="str" cm="1">
        <f t="array" ref="P294">IFERROR(INDEX(Tabelle1[Spalte524],MATCH(1,(Tabelle1[Spalte1]=Tabelle1[[#This Row],[Spalte1]])*(Tabelle1[Spalte51]=Tabelle1[[#This Row],[Spalte50]]-1),0)),"")</f>
        <v/>
      </c>
      <c r="Q294" s="21" t="str">
        <f>IF(P294&lt;&gt;"",O294-P294,"")</f>
        <v/>
      </c>
      <c r="R294" s="99">
        <f>DAYS360(Tabelle1[[#This Row],[Spalte50]],Tabelle1[[#This Row],[Spalte51]])/30</f>
        <v>0</v>
      </c>
      <c r="S294" s="23"/>
      <c r="T294" s="23"/>
      <c r="U294" s="23"/>
      <c r="V294" s="24"/>
      <c r="W294" s="21"/>
      <c r="X294" s="21"/>
      <c r="Y294" s="21"/>
      <c r="Z294" s="21"/>
      <c r="AA294" s="24"/>
      <c r="AB294" s="24"/>
      <c r="AC294" s="24"/>
      <c r="AD294" s="25"/>
    </row>
    <row r="295" spans="1:30" x14ac:dyDescent="0.25">
      <c r="A295" s="26"/>
      <c r="B295" s="19"/>
      <c r="C295" s="20"/>
      <c r="D295" s="21"/>
      <c r="E295" s="21"/>
      <c r="F295" s="21"/>
      <c r="G295" s="21"/>
      <c r="H295" s="21"/>
      <c r="I295" s="21"/>
      <c r="J295" s="21"/>
      <c r="K295" s="21"/>
      <c r="L295" s="22"/>
      <c r="M295" s="22"/>
      <c r="N295" s="21"/>
      <c r="O295" s="21" t="str">
        <f>IF(D295=1,1,IF(E295=1,2,IF(F295=1,3,IF(G295=1,4,""))))</f>
        <v/>
      </c>
      <c r="P295" s="21" t="str" cm="1">
        <f t="array" ref="P295">IFERROR(INDEX(Tabelle1[Spalte524],MATCH(1,(Tabelle1[Spalte1]=Tabelle1[[#This Row],[Spalte1]])*(Tabelle1[Spalte51]=Tabelle1[[#This Row],[Spalte50]]-1),0)),"")</f>
        <v/>
      </c>
      <c r="Q295" s="21" t="str">
        <f>IF(P295&lt;&gt;"",O295-P295,"")</f>
        <v/>
      </c>
      <c r="R295" s="99">
        <f>DAYS360(Tabelle1[[#This Row],[Spalte50]],Tabelle1[[#This Row],[Spalte51]])/30</f>
        <v>0</v>
      </c>
      <c r="S295" s="23"/>
      <c r="T295" s="23"/>
      <c r="U295" s="23"/>
      <c r="V295" s="24"/>
      <c r="W295" s="21"/>
      <c r="X295" s="21"/>
      <c r="Y295" s="21"/>
      <c r="Z295" s="21"/>
      <c r="AA295" s="24"/>
      <c r="AB295" s="24"/>
      <c r="AC295" s="24"/>
      <c r="AD295" s="25"/>
    </row>
    <row r="296" spans="1:30" x14ac:dyDescent="0.25">
      <c r="A296" s="26"/>
      <c r="B296" s="19"/>
      <c r="C296" s="20"/>
      <c r="D296" s="21"/>
      <c r="E296" s="21"/>
      <c r="F296" s="21"/>
      <c r="G296" s="21"/>
      <c r="H296" s="21"/>
      <c r="I296" s="21"/>
      <c r="J296" s="21"/>
      <c r="K296" s="21"/>
      <c r="L296" s="22"/>
      <c r="M296" s="22"/>
      <c r="N296" s="21"/>
      <c r="O296" s="21" t="str">
        <f>IF(D296=1,1,IF(E296=1,2,IF(F296=1,3,IF(G296=1,4,""))))</f>
        <v/>
      </c>
      <c r="P296" s="21" t="str" cm="1">
        <f t="array" ref="P296">IFERROR(INDEX(Tabelle1[Spalte524],MATCH(1,(Tabelle1[Spalte1]=Tabelle1[[#This Row],[Spalte1]])*(Tabelle1[Spalte51]=Tabelle1[[#This Row],[Spalte50]]-1),0)),"")</f>
        <v/>
      </c>
      <c r="Q296" s="21" t="str">
        <f>IF(P296&lt;&gt;"",O296-P296,"")</f>
        <v/>
      </c>
      <c r="R296" s="99">
        <f>DAYS360(Tabelle1[[#This Row],[Spalte50]],Tabelle1[[#This Row],[Spalte51]])/30</f>
        <v>0</v>
      </c>
      <c r="S296" s="23"/>
      <c r="T296" s="23"/>
      <c r="U296" s="23"/>
      <c r="V296" s="24"/>
      <c r="W296" s="21"/>
      <c r="X296" s="21"/>
      <c r="Y296" s="21"/>
      <c r="Z296" s="21"/>
      <c r="AA296" s="24"/>
      <c r="AB296" s="24"/>
      <c r="AC296" s="24"/>
      <c r="AD296" s="25"/>
    </row>
    <row r="297" spans="1:30" x14ac:dyDescent="0.25">
      <c r="A297" s="26"/>
      <c r="B297" s="19"/>
      <c r="C297" s="20"/>
      <c r="D297" s="21"/>
      <c r="E297" s="21"/>
      <c r="F297" s="21"/>
      <c r="G297" s="21"/>
      <c r="H297" s="21"/>
      <c r="I297" s="21"/>
      <c r="J297" s="21"/>
      <c r="K297" s="21"/>
      <c r="L297" s="22"/>
      <c r="M297" s="22"/>
      <c r="N297" s="21"/>
      <c r="O297" s="21" t="str">
        <f>IF(D297=1,1,IF(E297=1,2,IF(F297=1,3,IF(G297=1,4,""))))</f>
        <v/>
      </c>
      <c r="P297" s="21" t="str" cm="1">
        <f t="array" ref="P297">IFERROR(INDEX(Tabelle1[Spalte524],MATCH(1,(Tabelle1[Spalte1]=Tabelle1[[#This Row],[Spalte1]])*(Tabelle1[Spalte51]=Tabelle1[[#This Row],[Spalte50]]-1),0)),"")</f>
        <v/>
      </c>
      <c r="Q297" s="21" t="str">
        <f>IF(P297&lt;&gt;"",O297-P297,"")</f>
        <v/>
      </c>
      <c r="R297" s="99">
        <f>DAYS360(Tabelle1[[#This Row],[Spalte50]],Tabelle1[[#This Row],[Spalte51]])/30</f>
        <v>0</v>
      </c>
      <c r="S297" s="23"/>
      <c r="T297" s="23"/>
      <c r="U297" s="23"/>
      <c r="V297" s="24"/>
      <c r="W297" s="21"/>
      <c r="X297" s="21"/>
      <c r="Y297" s="21"/>
      <c r="Z297" s="21"/>
      <c r="AA297" s="24"/>
      <c r="AB297" s="24"/>
      <c r="AC297" s="24"/>
      <c r="AD297" s="25"/>
    </row>
    <row r="298" spans="1:30" x14ac:dyDescent="0.25">
      <c r="A298" s="26"/>
      <c r="B298" s="19"/>
      <c r="C298" s="20"/>
      <c r="D298" s="21"/>
      <c r="E298" s="21"/>
      <c r="F298" s="21"/>
      <c r="G298" s="21"/>
      <c r="H298" s="21"/>
      <c r="I298" s="21"/>
      <c r="J298" s="21"/>
      <c r="K298" s="21"/>
      <c r="L298" s="22"/>
      <c r="M298" s="22"/>
      <c r="N298" s="21"/>
      <c r="O298" s="21" t="str">
        <f>IF(D298=1,1,IF(E298=1,2,IF(F298=1,3,IF(G298=1,4,""))))</f>
        <v/>
      </c>
      <c r="P298" s="21" t="str" cm="1">
        <f t="array" ref="P298">IFERROR(INDEX(Tabelle1[Spalte524],MATCH(1,(Tabelle1[Spalte1]=Tabelle1[[#This Row],[Spalte1]])*(Tabelle1[Spalte51]=Tabelle1[[#This Row],[Spalte50]]-1),0)),"")</f>
        <v/>
      </c>
      <c r="Q298" s="21" t="str">
        <f>IF(P298&lt;&gt;"",O298-P298,"")</f>
        <v/>
      </c>
      <c r="R298" s="99">
        <f>DAYS360(Tabelle1[[#This Row],[Spalte50]],Tabelle1[[#This Row],[Spalte51]])/30</f>
        <v>0</v>
      </c>
      <c r="S298" s="23"/>
      <c r="T298" s="23"/>
      <c r="U298" s="23"/>
      <c r="V298" s="24"/>
      <c r="W298" s="21"/>
      <c r="X298" s="21"/>
      <c r="Y298" s="21"/>
      <c r="Z298" s="21"/>
      <c r="AA298" s="24"/>
      <c r="AB298" s="24"/>
      <c r="AC298" s="24"/>
      <c r="AD298" s="25"/>
    </row>
    <row r="299" spans="1:30" x14ac:dyDescent="0.25">
      <c r="A299" s="26"/>
      <c r="B299" s="19"/>
      <c r="C299" s="20"/>
      <c r="D299" s="21"/>
      <c r="E299" s="21"/>
      <c r="F299" s="21"/>
      <c r="G299" s="21"/>
      <c r="H299" s="21"/>
      <c r="I299" s="21"/>
      <c r="J299" s="21"/>
      <c r="K299" s="21"/>
      <c r="L299" s="22"/>
      <c r="M299" s="22"/>
      <c r="N299" s="21"/>
      <c r="O299" s="21" t="str">
        <f>IF(D299=1,1,IF(E299=1,2,IF(F299=1,3,IF(G299=1,4,""))))</f>
        <v/>
      </c>
      <c r="P299" s="21" t="str" cm="1">
        <f t="array" ref="P299">IFERROR(INDEX(Tabelle1[Spalte524],MATCH(1,(Tabelle1[Spalte1]=Tabelle1[[#This Row],[Spalte1]])*(Tabelle1[Spalte51]=Tabelle1[[#This Row],[Spalte50]]-1),0)),"")</f>
        <v/>
      </c>
      <c r="Q299" s="21" t="str">
        <f>IF(P299&lt;&gt;"",O299-P299,"")</f>
        <v/>
      </c>
      <c r="R299" s="99">
        <f>DAYS360(Tabelle1[[#This Row],[Spalte50]],Tabelle1[[#This Row],[Spalte51]])/30</f>
        <v>0</v>
      </c>
      <c r="S299" s="23"/>
      <c r="T299" s="23"/>
      <c r="U299" s="23"/>
      <c r="V299" s="24"/>
      <c r="W299" s="21"/>
      <c r="X299" s="21"/>
      <c r="Y299" s="21"/>
      <c r="Z299" s="21"/>
      <c r="AA299" s="24"/>
      <c r="AB299" s="24"/>
      <c r="AC299" s="24"/>
      <c r="AD299" s="25"/>
    </row>
    <row r="300" spans="1:30" x14ac:dyDescent="0.25">
      <c r="A300" s="26"/>
      <c r="B300" s="19"/>
      <c r="C300" s="20"/>
      <c r="D300" s="21"/>
      <c r="E300" s="21"/>
      <c r="F300" s="21"/>
      <c r="G300" s="21"/>
      <c r="H300" s="21"/>
      <c r="I300" s="21"/>
      <c r="J300" s="21"/>
      <c r="K300" s="21"/>
      <c r="L300" s="22"/>
      <c r="M300" s="22"/>
      <c r="N300" s="21"/>
      <c r="O300" s="21" t="str">
        <f>IF(D300=1,1,IF(E300=1,2,IF(F300=1,3,IF(G300=1,4,""))))</f>
        <v/>
      </c>
      <c r="P300" s="21" t="str" cm="1">
        <f t="array" ref="P300">IFERROR(INDEX(Tabelle1[Spalte524],MATCH(1,(Tabelle1[Spalte1]=Tabelle1[[#This Row],[Spalte1]])*(Tabelle1[Spalte51]=Tabelle1[[#This Row],[Spalte50]]-1),0)),"")</f>
        <v/>
      </c>
      <c r="Q300" s="21" t="str">
        <f>IF(P300&lt;&gt;"",O300-P300,"")</f>
        <v/>
      </c>
      <c r="R300" s="99">
        <f>DAYS360(Tabelle1[[#This Row],[Spalte50]],Tabelle1[[#This Row],[Spalte51]])/30</f>
        <v>0</v>
      </c>
      <c r="S300" s="23"/>
      <c r="T300" s="23"/>
      <c r="U300" s="23"/>
      <c r="V300" s="24"/>
      <c r="W300" s="21"/>
      <c r="X300" s="21"/>
      <c r="Y300" s="21"/>
      <c r="Z300" s="21"/>
      <c r="AA300" s="24"/>
      <c r="AB300" s="24"/>
      <c r="AC300" s="24"/>
      <c r="AD300" s="25"/>
    </row>
    <row r="301" spans="1:30" x14ac:dyDescent="0.25">
      <c r="A301" s="26"/>
      <c r="B301" s="19"/>
      <c r="C301" s="20"/>
      <c r="D301" s="21"/>
      <c r="E301" s="21"/>
      <c r="F301" s="21"/>
      <c r="G301" s="21"/>
      <c r="H301" s="21"/>
      <c r="I301" s="21"/>
      <c r="J301" s="21"/>
      <c r="K301" s="21"/>
      <c r="L301" s="22"/>
      <c r="M301" s="22"/>
      <c r="N301" s="21"/>
      <c r="O301" s="21" t="str">
        <f>IF(D301=1,1,IF(E301=1,2,IF(F301=1,3,IF(G301=1,4,""))))</f>
        <v/>
      </c>
      <c r="P301" s="21" t="str" cm="1">
        <f t="array" ref="P301">IFERROR(INDEX(Tabelle1[Spalte524],MATCH(1,(Tabelle1[Spalte1]=Tabelle1[[#This Row],[Spalte1]])*(Tabelle1[Spalte51]=Tabelle1[[#This Row],[Spalte50]]-1),0)),"")</f>
        <v/>
      </c>
      <c r="Q301" s="21" t="str">
        <f>IF(P301&lt;&gt;"",O301-P301,"")</f>
        <v/>
      </c>
      <c r="R301" s="99">
        <f>DAYS360(Tabelle1[[#This Row],[Spalte50]],Tabelle1[[#This Row],[Spalte51]])/30</f>
        <v>0</v>
      </c>
      <c r="S301" s="23"/>
      <c r="T301" s="23"/>
      <c r="U301" s="23"/>
      <c r="V301" s="24"/>
      <c r="W301" s="21"/>
      <c r="X301" s="21"/>
      <c r="Y301" s="21"/>
      <c r="Z301" s="21"/>
      <c r="AA301" s="24"/>
      <c r="AB301" s="24"/>
      <c r="AC301" s="24"/>
      <c r="AD301" s="25"/>
    </row>
    <row r="302" spans="1:30" x14ac:dyDescent="0.25">
      <c r="A302" s="26"/>
      <c r="B302" s="19"/>
      <c r="C302" s="20"/>
      <c r="D302" s="21"/>
      <c r="E302" s="21"/>
      <c r="F302" s="21"/>
      <c r="G302" s="21"/>
      <c r="H302" s="21"/>
      <c r="I302" s="21"/>
      <c r="J302" s="21"/>
      <c r="K302" s="21"/>
      <c r="L302" s="22"/>
      <c r="M302" s="22"/>
      <c r="N302" s="21"/>
      <c r="O302" s="21" t="str">
        <f>IF(D302=1,1,IF(E302=1,2,IF(F302=1,3,IF(G302=1,4,""))))</f>
        <v/>
      </c>
      <c r="P302" s="21" t="str" cm="1">
        <f t="array" ref="P302">IFERROR(INDEX(Tabelle1[Spalte524],MATCH(1,(Tabelle1[Spalte1]=Tabelle1[[#This Row],[Spalte1]])*(Tabelle1[Spalte51]=Tabelle1[[#This Row],[Spalte50]]-1),0)),"")</f>
        <v/>
      </c>
      <c r="Q302" s="21" t="str">
        <f>IF(P302&lt;&gt;"",O302-P302,"")</f>
        <v/>
      </c>
      <c r="R302" s="99">
        <f>DAYS360(Tabelle1[[#This Row],[Spalte50]],Tabelle1[[#This Row],[Spalte51]])/30</f>
        <v>0</v>
      </c>
      <c r="S302" s="23"/>
      <c r="T302" s="23"/>
      <c r="U302" s="23"/>
      <c r="V302" s="24"/>
      <c r="W302" s="21"/>
      <c r="X302" s="21"/>
      <c r="Y302" s="21"/>
      <c r="Z302" s="21"/>
      <c r="AA302" s="24"/>
      <c r="AB302" s="24"/>
      <c r="AC302" s="24"/>
      <c r="AD302" s="25"/>
    </row>
    <row r="303" spans="1:30" x14ac:dyDescent="0.25">
      <c r="A303" s="26"/>
      <c r="B303" s="19"/>
      <c r="C303" s="20"/>
      <c r="D303" s="21"/>
      <c r="E303" s="21"/>
      <c r="F303" s="21"/>
      <c r="G303" s="21"/>
      <c r="H303" s="21"/>
      <c r="I303" s="21"/>
      <c r="J303" s="21"/>
      <c r="K303" s="21"/>
      <c r="L303" s="22"/>
      <c r="M303" s="22"/>
      <c r="N303" s="21"/>
      <c r="O303" s="21" t="str">
        <f>IF(D303=1,1,IF(E303=1,2,IF(F303=1,3,IF(G303=1,4,""))))</f>
        <v/>
      </c>
      <c r="P303" s="21" t="str" cm="1">
        <f t="array" ref="P303">IFERROR(INDEX(Tabelle1[Spalte524],MATCH(1,(Tabelle1[Spalte1]=Tabelle1[[#This Row],[Spalte1]])*(Tabelle1[Spalte51]=Tabelle1[[#This Row],[Spalte50]]-1),0)),"")</f>
        <v/>
      </c>
      <c r="Q303" s="21" t="str">
        <f>IF(P303&lt;&gt;"",O303-P303,"")</f>
        <v/>
      </c>
      <c r="R303" s="99">
        <f>DAYS360(Tabelle1[[#This Row],[Spalte50]],Tabelle1[[#This Row],[Spalte51]])/30</f>
        <v>0</v>
      </c>
      <c r="S303" s="23"/>
      <c r="T303" s="23"/>
      <c r="U303" s="23"/>
      <c r="V303" s="24"/>
      <c r="W303" s="21"/>
      <c r="X303" s="21"/>
      <c r="Y303" s="21"/>
      <c r="Z303" s="21"/>
      <c r="AA303" s="24"/>
      <c r="AB303" s="24"/>
      <c r="AC303" s="24"/>
      <c r="AD303" s="25"/>
    </row>
    <row r="304" spans="1:30" x14ac:dyDescent="0.25">
      <c r="A304" s="26"/>
      <c r="B304" s="19"/>
      <c r="C304" s="20"/>
      <c r="D304" s="21"/>
      <c r="E304" s="21"/>
      <c r="F304" s="21"/>
      <c r="G304" s="21"/>
      <c r="H304" s="21"/>
      <c r="I304" s="21"/>
      <c r="J304" s="21"/>
      <c r="K304" s="21"/>
      <c r="L304" s="22"/>
      <c r="M304" s="22"/>
      <c r="N304" s="21"/>
      <c r="O304" s="21" t="str">
        <f>IF(D304=1,1,IF(E304=1,2,IF(F304=1,3,IF(G304=1,4,""))))</f>
        <v/>
      </c>
      <c r="P304" s="21" t="str" cm="1">
        <f t="array" ref="P304">IFERROR(INDEX(Tabelle1[Spalte524],MATCH(1,(Tabelle1[Spalte1]=Tabelle1[[#This Row],[Spalte1]])*(Tabelle1[Spalte51]=Tabelle1[[#This Row],[Spalte50]]-1),0)),"")</f>
        <v/>
      </c>
      <c r="Q304" s="21" t="str">
        <f>IF(P304&lt;&gt;"",O304-P304,"")</f>
        <v/>
      </c>
      <c r="R304" s="99">
        <f>DAYS360(Tabelle1[[#This Row],[Spalte50]],Tabelle1[[#This Row],[Spalte51]])/30</f>
        <v>0</v>
      </c>
      <c r="S304" s="23"/>
      <c r="T304" s="23"/>
      <c r="U304" s="23"/>
      <c r="V304" s="24"/>
      <c r="W304" s="21"/>
      <c r="X304" s="21"/>
      <c r="Y304" s="21"/>
      <c r="Z304" s="21"/>
      <c r="AA304" s="24"/>
      <c r="AB304" s="24"/>
      <c r="AC304" s="24"/>
      <c r="AD304" s="25"/>
    </row>
    <row r="305" spans="1:30" x14ac:dyDescent="0.25">
      <c r="A305" s="26"/>
      <c r="B305" s="19"/>
      <c r="C305" s="20"/>
      <c r="D305" s="21"/>
      <c r="E305" s="21"/>
      <c r="F305" s="21"/>
      <c r="G305" s="21"/>
      <c r="H305" s="21"/>
      <c r="I305" s="21"/>
      <c r="J305" s="21"/>
      <c r="K305" s="21"/>
      <c r="L305" s="22"/>
      <c r="M305" s="22"/>
      <c r="N305" s="21"/>
      <c r="O305" s="21" t="str">
        <f>IF(D305=1,1,IF(E305=1,2,IF(F305=1,3,IF(G305=1,4,""))))</f>
        <v/>
      </c>
      <c r="P305" s="21" t="str" cm="1">
        <f t="array" ref="P305">IFERROR(INDEX(Tabelle1[Spalte524],MATCH(1,(Tabelle1[Spalte1]=Tabelle1[[#This Row],[Spalte1]])*(Tabelle1[Spalte51]=Tabelle1[[#This Row],[Spalte50]]-1),0)),"")</f>
        <v/>
      </c>
      <c r="Q305" s="21" t="str">
        <f>IF(P305&lt;&gt;"",O305-P305,"")</f>
        <v/>
      </c>
      <c r="R305" s="99">
        <f>DAYS360(Tabelle1[[#This Row],[Spalte50]],Tabelle1[[#This Row],[Spalte51]])/30</f>
        <v>0</v>
      </c>
      <c r="S305" s="23"/>
      <c r="T305" s="23"/>
      <c r="U305" s="23"/>
      <c r="V305" s="24"/>
      <c r="W305" s="21"/>
      <c r="X305" s="21"/>
      <c r="Y305" s="21"/>
      <c r="Z305" s="21"/>
      <c r="AA305" s="24"/>
      <c r="AB305" s="24"/>
      <c r="AC305" s="24"/>
      <c r="AD305" s="25"/>
    </row>
    <row r="306" spans="1:30" x14ac:dyDescent="0.25">
      <c r="A306" s="26"/>
      <c r="B306" s="19"/>
      <c r="C306" s="20"/>
      <c r="D306" s="21"/>
      <c r="E306" s="21"/>
      <c r="F306" s="21"/>
      <c r="G306" s="21"/>
      <c r="H306" s="21"/>
      <c r="I306" s="21"/>
      <c r="J306" s="21"/>
      <c r="K306" s="21"/>
      <c r="L306" s="22"/>
      <c r="M306" s="22"/>
      <c r="N306" s="21"/>
      <c r="O306" s="21" t="str">
        <f>IF(D306=1,1,IF(E306=1,2,IF(F306=1,3,IF(G306=1,4,""))))</f>
        <v/>
      </c>
      <c r="P306" s="21" t="str" cm="1">
        <f t="array" ref="P306">IFERROR(INDEX(Tabelle1[Spalte524],MATCH(1,(Tabelle1[Spalte1]=Tabelle1[[#This Row],[Spalte1]])*(Tabelle1[Spalte51]=Tabelle1[[#This Row],[Spalte50]]-1),0)),"")</f>
        <v/>
      </c>
      <c r="Q306" s="21" t="str">
        <f>IF(P306&lt;&gt;"",O306-P306,"")</f>
        <v/>
      </c>
      <c r="R306" s="99">
        <f>DAYS360(Tabelle1[[#This Row],[Spalte50]],Tabelle1[[#This Row],[Spalte51]])/30</f>
        <v>0</v>
      </c>
      <c r="S306" s="23"/>
      <c r="T306" s="23"/>
      <c r="U306" s="23"/>
      <c r="V306" s="24"/>
      <c r="W306" s="21"/>
      <c r="X306" s="21"/>
      <c r="Y306" s="21"/>
      <c r="Z306" s="21"/>
      <c r="AA306" s="24"/>
      <c r="AB306" s="24"/>
      <c r="AC306" s="24"/>
      <c r="AD306" s="25"/>
    </row>
    <row r="307" spans="1:30" x14ac:dyDescent="0.25">
      <c r="A307" s="26"/>
      <c r="B307" s="19"/>
      <c r="C307" s="20"/>
      <c r="D307" s="21"/>
      <c r="E307" s="21"/>
      <c r="F307" s="21"/>
      <c r="G307" s="21"/>
      <c r="H307" s="21"/>
      <c r="I307" s="21"/>
      <c r="J307" s="21"/>
      <c r="K307" s="21"/>
      <c r="L307" s="22"/>
      <c r="M307" s="22"/>
      <c r="N307" s="21"/>
      <c r="O307" s="21" t="str">
        <f>IF(D307=1,1,IF(E307=1,2,IF(F307=1,3,IF(G307=1,4,""))))</f>
        <v/>
      </c>
      <c r="P307" s="21" t="str" cm="1">
        <f t="array" ref="P307">IFERROR(INDEX(Tabelle1[Spalte524],MATCH(1,(Tabelle1[Spalte1]=Tabelle1[[#This Row],[Spalte1]])*(Tabelle1[Spalte51]=Tabelle1[[#This Row],[Spalte50]]-1),0)),"")</f>
        <v/>
      </c>
      <c r="Q307" s="21" t="str">
        <f>IF(P307&lt;&gt;"",O307-P307,"")</f>
        <v/>
      </c>
      <c r="R307" s="99">
        <f>DAYS360(Tabelle1[[#This Row],[Spalte50]],Tabelle1[[#This Row],[Spalte51]])/30</f>
        <v>0</v>
      </c>
      <c r="S307" s="23"/>
      <c r="T307" s="23"/>
      <c r="U307" s="23"/>
      <c r="V307" s="24"/>
      <c r="W307" s="21"/>
      <c r="X307" s="21"/>
      <c r="Y307" s="21"/>
      <c r="Z307" s="21"/>
      <c r="AA307" s="24"/>
      <c r="AB307" s="24"/>
      <c r="AC307" s="24"/>
      <c r="AD307" s="25"/>
    </row>
    <row r="308" spans="1:30" x14ac:dyDescent="0.25">
      <c r="A308" s="26"/>
      <c r="B308" s="19"/>
      <c r="C308" s="20"/>
      <c r="D308" s="21"/>
      <c r="E308" s="21"/>
      <c r="F308" s="21"/>
      <c r="G308" s="21"/>
      <c r="H308" s="21"/>
      <c r="I308" s="21"/>
      <c r="J308" s="21"/>
      <c r="K308" s="21"/>
      <c r="L308" s="22"/>
      <c r="M308" s="22"/>
      <c r="N308" s="21"/>
      <c r="O308" s="21" t="str">
        <f>IF(D308=1,1,IF(E308=1,2,IF(F308=1,3,IF(G308=1,4,""))))</f>
        <v/>
      </c>
      <c r="P308" s="21" t="str" cm="1">
        <f t="array" ref="P308">IFERROR(INDEX(Tabelle1[Spalte524],MATCH(1,(Tabelle1[Spalte1]=Tabelle1[[#This Row],[Spalte1]])*(Tabelle1[Spalte51]=Tabelle1[[#This Row],[Spalte50]]-1),0)),"")</f>
        <v/>
      </c>
      <c r="Q308" s="21" t="str">
        <f>IF(P308&lt;&gt;"",O308-P308,"")</f>
        <v/>
      </c>
      <c r="R308" s="99">
        <f>DAYS360(Tabelle1[[#This Row],[Spalte50]],Tabelle1[[#This Row],[Spalte51]])/30</f>
        <v>0</v>
      </c>
      <c r="S308" s="23"/>
      <c r="T308" s="23"/>
      <c r="U308" s="23"/>
      <c r="V308" s="24"/>
      <c r="W308" s="21"/>
      <c r="X308" s="21"/>
      <c r="Y308" s="21"/>
      <c r="Z308" s="21"/>
      <c r="AA308" s="24"/>
      <c r="AB308" s="24"/>
      <c r="AC308" s="24"/>
      <c r="AD308" s="25"/>
    </row>
    <row r="309" spans="1:30" x14ac:dyDescent="0.25">
      <c r="A309" s="26"/>
      <c r="B309" s="19"/>
      <c r="C309" s="20"/>
      <c r="D309" s="21"/>
      <c r="E309" s="21"/>
      <c r="F309" s="21"/>
      <c r="G309" s="21"/>
      <c r="H309" s="21"/>
      <c r="I309" s="21"/>
      <c r="J309" s="21"/>
      <c r="K309" s="21"/>
      <c r="L309" s="22"/>
      <c r="M309" s="22"/>
      <c r="N309" s="21"/>
      <c r="O309" s="21" t="str">
        <f>IF(D309=1,1,IF(E309=1,2,IF(F309=1,3,IF(G309=1,4,""))))</f>
        <v/>
      </c>
      <c r="P309" s="21" t="str" cm="1">
        <f t="array" ref="P309">IFERROR(INDEX(Tabelle1[Spalte524],MATCH(1,(Tabelle1[Spalte1]=Tabelle1[[#This Row],[Spalte1]])*(Tabelle1[Spalte51]=Tabelle1[[#This Row],[Spalte50]]-1),0)),"")</f>
        <v/>
      </c>
      <c r="Q309" s="21" t="str">
        <f>IF(P309&lt;&gt;"",O309-P309,"")</f>
        <v/>
      </c>
      <c r="R309" s="99">
        <f>DAYS360(Tabelle1[[#This Row],[Spalte50]],Tabelle1[[#This Row],[Spalte51]])/30</f>
        <v>0</v>
      </c>
      <c r="S309" s="23"/>
      <c r="T309" s="23"/>
      <c r="U309" s="23"/>
      <c r="V309" s="24"/>
      <c r="W309" s="21"/>
      <c r="X309" s="21"/>
      <c r="Y309" s="21"/>
      <c r="Z309" s="21"/>
      <c r="AA309" s="24"/>
      <c r="AB309" s="24"/>
      <c r="AC309" s="24"/>
      <c r="AD309" s="25"/>
    </row>
    <row r="310" spans="1:30" x14ac:dyDescent="0.25">
      <c r="A310" s="26"/>
      <c r="B310" s="19"/>
      <c r="C310" s="20"/>
      <c r="D310" s="21"/>
      <c r="E310" s="21"/>
      <c r="F310" s="21"/>
      <c r="G310" s="21"/>
      <c r="H310" s="21"/>
      <c r="I310" s="21"/>
      <c r="J310" s="21"/>
      <c r="K310" s="21"/>
      <c r="L310" s="22"/>
      <c r="M310" s="22"/>
      <c r="N310" s="21"/>
      <c r="O310" s="21" t="str">
        <f>IF(D310=1,1,IF(E310=1,2,IF(F310=1,3,IF(G310=1,4,""))))</f>
        <v/>
      </c>
      <c r="P310" s="21" t="str" cm="1">
        <f t="array" ref="P310">IFERROR(INDEX(Tabelle1[Spalte524],MATCH(1,(Tabelle1[Spalte1]=Tabelle1[[#This Row],[Spalte1]])*(Tabelle1[Spalte51]=Tabelle1[[#This Row],[Spalte50]]-1),0)),"")</f>
        <v/>
      </c>
      <c r="Q310" s="21" t="str">
        <f>IF(P310&lt;&gt;"",O310-P310,"")</f>
        <v/>
      </c>
      <c r="R310" s="99">
        <f>DAYS360(Tabelle1[[#This Row],[Spalte50]],Tabelle1[[#This Row],[Spalte51]])/30</f>
        <v>0</v>
      </c>
      <c r="S310" s="23"/>
      <c r="T310" s="23"/>
      <c r="U310" s="23"/>
      <c r="V310" s="24"/>
      <c r="W310" s="21"/>
      <c r="X310" s="21"/>
      <c r="Y310" s="21"/>
      <c r="Z310" s="21"/>
      <c r="AA310" s="24"/>
      <c r="AB310" s="24"/>
      <c r="AC310" s="24"/>
      <c r="AD310" s="25"/>
    </row>
    <row r="311" spans="1:30" x14ac:dyDescent="0.25">
      <c r="A311" s="26"/>
      <c r="B311" s="19"/>
      <c r="C311" s="20"/>
      <c r="D311" s="21"/>
      <c r="E311" s="21"/>
      <c r="F311" s="21"/>
      <c r="G311" s="21"/>
      <c r="H311" s="21"/>
      <c r="I311" s="21"/>
      <c r="J311" s="21"/>
      <c r="K311" s="21"/>
      <c r="L311" s="22"/>
      <c r="M311" s="22"/>
      <c r="N311" s="21"/>
      <c r="O311" s="21" t="str">
        <f>IF(D311=1,1,IF(E311=1,2,IF(F311=1,3,IF(G311=1,4,""))))</f>
        <v/>
      </c>
      <c r="P311" s="21" t="str" cm="1">
        <f t="array" ref="P311">IFERROR(INDEX(Tabelle1[Spalte524],MATCH(1,(Tabelle1[Spalte1]=Tabelle1[[#This Row],[Spalte1]])*(Tabelle1[Spalte51]=Tabelle1[[#This Row],[Spalte50]]-1),0)),"")</f>
        <v/>
      </c>
      <c r="Q311" s="21" t="str">
        <f>IF(P311&lt;&gt;"",O311-P311,"")</f>
        <v/>
      </c>
      <c r="R311" s="99">
        <f>DAYS360(Tabelle1[[#This Row],[Spalte50]],Tabelle1[[#This Row],[Spalte51]])/30</f>
        <v>0</v>
      </c>
      <c r="S311" s="23"/>
      <c r="T311" s="23"/>
      <c r="U311" s="23"/>
      <c r="V311" s="24"/>
      <c r="W311" s="21"/>
      <c r="X311" s="21"/>
      <c r="Y311" s="21"/>
      <c r="Z311" s="21"/>
      <c r="AA311" s="24"/>
      <c r="AB311" s="24"/>
      <c r="AC311" s="24"/>
      <c r="AD311" s="25"/>
    </row>
    <row r="312" spans="1:30" x14ac:dyDescent="0.25">
      <c r="A312" s="26"/>
      <c r="B312" s="19"/>
      <c r="C312" s="20"/>
      <c r="D312" s="21"/>
      <c r="E312" s="21"/>
      <c r="F312" s="21"/>
      <c r="G312" s="21"/>
      <c r="H312" s="21"/>
      <c r="I312" s="21"/>
      <c r="J312" s="21"/>
      <c r="K312" s="21"/>
      <c r="L312" s="22"/>
      <c r="M312" s="22"/>
      <c r="N312" s="21"/>
      <c r="O312" s="21" t="str">
        <f>IF(D312=1,1,IF(E312=1,2,IF(F312=1,3,IF(G312=1,4,""))))</f>
        <v/>
      </c>
      <c r="P312" s="21" t="str" cm="1">
        <f t="array" ref="P312">IFERROR(INDEX(Tabelle1[Spalte524],MATCH(1,(Tabelle1[Spalte1]=Tabelle1[[#This Row],[Spalte1]])*(Tabelle1[Spalte51]=Tabelle1[[#This Row],[Spalte50]]-1),0)),"")</f>
        <v/>
      </c>
      <c r="Q312" s="21" t="str">
        <f>IF(P312&lt;&gt;"",O312-P312,"")</f>
        <v/>
      </c>
      <c r="R312" s="99">
        <f>DAYS360(Tabelle1[[#This Row],[Spalte50]],Tabelle1[[#This Row],[Spalte51]])/30</f>
        <v>0</v>
      </c>
      <c r="S312" s="23"/>
      <c r="T312" s="23"/>
      <c r="U312" s="23"/>
      <c r="V312" s="24"/>
      <c r="W312" s="21"/>
      <c r="X312" s="21"/>
      <c r="Y312" s="21"/>
      <c r="Z312" s="21"/>
      <c r="AA312" s="24"/>
      <c r="AB312" s="24"/>
      <c r="AC312" s="24"/>
      <c r="AD312" s="25"/>
    </row>
    <row r="313" spans="1:30" x14ac:dyDescent="0.25">
      <c r="A313" s="26"/>
      <c r="B313" s="19"/>
      <c r="C313" s="20"/>
      <c r="D313" s="21"/>
      <c r="E313" s="21"/>
      <c r="F313" s="21"/>
      <c r="G313" s="21"/>
      <c r="H313" s="21"/>
      <c r="I313" s="21"/>
      <c r="J313" s="21"/>
      <c r="K313" s="21"/>
      <c r="L313" s="22"/>
      <c r="M313" s="22"/>
      <c r="N313" s="21"/>
      <c r="O313" s="21" t="str">
        <f>IF(D313=1,1,IF(E313=1,2,IF(F313=1,3,IF(G313=1,4,""))))</f>
        <v/>
      </c>
      <c r="P313" s="21" t="str" cm="1">
        <f t="array" ref="P313">IFERROR(INDEX(Tabelle1[Spalte524],MATCH(1,(Tabelle1[Spalte1]=Tabelle1[[#This Row],[Spalte1]])*(Tabelle1[Spalte51]=Tabelle1[[#This Row],[Spalte50]]-1),0)),"")</f>
        <v/>
      </c>
      <c r="Q313" s="21" t="str">
        <f>IF(P313&lt;&gt;"",O313-P313,"")</f>
        <v/>
      </c>
      <c r="R313" s="99">
        <f>DAYS360(Tabelle1[[#This Row],[Spalte50]],Tabelle1[[#This Row],[Spalte51]])/30</f>
        <v>0</v>
      </c>
      <c r="S313" s="23"/>
      <c r="T313" s="23"/>
      <c r="U313" s="23"/>
      <c r="V313" s="24"/>
      <c r="W313" s="21"/>
      <c r="X313" s="21"/>
      <c r="Y313" s="21"/>
      <c r="Z313" s="21"/>
      <c r="AA313" s="24"/>
      <c r="AB313" s="24"/>
      <c r="AC313" s="24"/>
      <c r="AD313" s="25"/>
    </row>
    <row r="314" spans="1:30" x14ac:dyDescent="0.25">
      <c r="A314" s="26"/>
      <c r="B314" s="19"/>
      <c r="C314" s="20"/>
      <c r="D314" s="21"/>
      <c r="E314" s="21"/>
      <c r="F314" s="21"/>
      <c r="G314" s="21"/>
      <c r="H314" s="21"/>
      <c r="I314" s="21"/>
      <c r="J314" s="21"/>
      <c r="K314" s="21"/>
      <c r="L314" s="22"/>
      <c r="M314" s="22"/>
      <c r="N314" s="21"/>
      <c r="O314" s="21" t="str">
        <f>IF(D314=1,1,IF(E314=1,2,IF(F314=1,3,IF(G314=1,4,""))))</f>
        <v/>
      </c>
      <c r="P314" s="21" t="str" cm="1">
        <f t="array" ref="P314">IFERROR(INDEX(Tabelle1[Spalte524],MATCH(1,(Tabelle1[Spalte1]=Tabelle1[[#This Row],[Spalte1]])*(Tabelle1[Spalte51]=Tabelle1[[#This Row],[Spalte50]]-1),0)),"")</f>
        <v/>
      </c>
      <c r="Q314" s="21" t="str">
        <f>IF(P314&lt;&gt;"",O314-P314,"")</f>
        <v/>
      </c>
      <c r="R314" s="99">
        <f>DAYS360(Tabelle1[[#This Row],[Spalte50]],Tabelle1[[#This Row],[Spalte51]])/30</f>
        <v>0</v>
      </c>
      <c r="S314" s="23"/>
      <c r="T314" s="23"/>
      <c r="U314" s="23"/>
      <c r="V314" s="24"/>
      <c r="W314" s="21"/>
      <c r="X314" s="21"/>
      <c r="Y314" s="21"/>
      <c r="Z314" s="21"/>
      <c r="AA314" s="24"/>
      <c r="AB314" s="24"/>
      <c r="AC314" s="24"/>
      <c r="AD314" s="25"/>
    </row>
    <row r="315" spans="1:30" x14ac:dyDescent="0.25">
      <c r="A315" s="26"/>
      <c r="B315" s="19"/>
      <c r="C315" s="20"/>
      <c r="D315" s="21"/>
      <c r="E315" s="21"/>
      <c r="F315" s="21"/>
      <c r="G315" s="21"/>
      <c r="H315" s="21"/>
      <c r="I315" s="21"/>
      <c r="J315" s="21"/>
      <c r="K315" s="21"/>
      <c r="L315" s="22"/>
      <c r="M315" s="22"/>
      <c r="N315" s="21"/>
      <c r="O315" s="21" t="str">
        <f>IF(D315=1,1,IF(E315=1,2,IF(F315=1,3,IF(G315=1,4,""))))</f>
        <v/>
      </c>
      <c r="P315" s="21" t="str" cm="1">
        <f t="array" ref="P315">IFERROR(INDEX(Tabelle1[Spalte524],MATCH(1,(Tabelle1[Spalte1]=Tabelle1[[#This Row],[Spalte1]])*(Tabelle1[Spalte51]=Tabelle1[[#This Row],[Spalte50]]-1),0)),"")</f>
        <v/>
      </c>
      <c r="Q315" s="21" t="str">
        <f>IF(P315&lt;&gt;"",O315-P315,"")</f>
        <v/>
      </c>
      <c r="R315" s="99">
        <f>DAYS360(Tabelle1[[#This Row],[Spalte50]],Tabelle1[[#This Row],[Spalte51]])/30</f>
        <v>0</v>
      </c>
      <c r="S315" s="23"/>
      <c r="T315" s="23"/>
      <c r="U315" s="23"/>
      <c r="V315" s="24"/>
      <c r="W315" s="21"/>
      <c r="X315" s="21"/>
      <c r="Y315" s="21"/>
      <c r="Z315" s="21"/>
      <c r="AA315" s="24"/>
      <c r="AB315" s="24"/>
      <c r="AC315" s="24"/>
      <c r="AD315" s="25"/>
    </row>
    <row r="316" spans="1:30" x14ac:dyDescent="0.25">
      <c r="A316" s="26"/>
      <c r="B316" s="19"/>
      <c r="C316" s="20"/>
      <c r="D316" s="21"/>
      <c r="E316" s="21"/>
      <c r="F316" s="21"/>
      <c r="G316" s="21"/>
      <c r="H316" s="21"/>
      <c r="I316" s="21"/>
      <c r="J316" s="21"/>
      <c r="K316" s="21"/>
      <c r="L316" s="22"/>
      <c r="M316" s="22"/>
      <c r="N316" s="21"/>
      <c r="O316" s="21" t="str">
        <f>IF(D316=1,1,IF(E316=1,2,IF(F316=1,3,IF(G316=1,4,""))))</f>
        <v/>
      </c>
      <c r="P316" s="21" t="str" cm="1">
        <f t="array" ref="P316">IFERROR(INDEX(Tabelle1[Spalte524],MATCH(1,(Tabelle1[Spalte1]=Tabelle1[[#This Row],[Spalte1]])*(Tabelle1[Spalte51]=Tabelle1[[#This Row],[Spalte50]]-1),0)),"")</f>
        <v/>
      </c>
      <c r="Q316" s="21" t="str">
        <f>IF(P316&lt;&gt;"",O316-P316,"")</f>
        <v/>
      </c>
      <c r="R316" s="99">
        <f>DAYS360(Tabelle1[[#This Row],[Spalte50]],Tabelle1[[#This Row],[Spalte51]])/30</f>
        <v>0</v>
      </c>
      <c r="S316" s="23"/>
      <c r="T316" s="23"/>
      <c r="U316" s="23"/>
      <c r="V316" s="24"/>
      <c r="W316" s="21"/>
      <c r="X316" s="21"/>
      <c r="Y316" s="21"/>
      <c r="Z316" s="21"/>
      <c r="AA316" s="24"/>
      <c r="AB316" s="24"/>
      <c r="AC316" s="24"/>
      <c r="AD316" s="25"/>
    </row>
    <row r="317" spans="1:30" x14ac:dyDescent="0.25">
      <c r="A317" s="26"/>
      <c r="B317" s="19"/>
      <c r="C317" s="20"/>
      <c r="D317" s="21"/>
      <c r="E317" s="21"/>
      <c r="F317" s="21"/>
      <c r="G317" s="21"/>
      <c r="H317" s="21"/>
      <c r="I317" s="21"/>
      <c r="J317" s="21"/>
      <c r="K317" s="21"/>
      <c r="L317" s="22"/>
      <c r="M317" s="22"/>
      <c r="N317" s="21"/>
      <c r="O317" s="21" t="str">
        <f>IF(D317=1,1,IF(E317=1,2,IF(F317=1,3,IF(G317=1,4,""))))</f>
        <v/>
      </c>
      <c r="P317" s="21" t="str" cm="1">
        <f t="array" ref="P317">IFERROR(INDEX(Tabelle1[Spalte524],MATCH(1,(Tabelle1[Spalte1]=Tabelle1[[#This Row],[Spalte1]])*(Tabelle1[Spalte51]=Tabelle1[[#This Row],[Spalte50]]-1),0)),"")</f>
        <v/>
      </c>
      <c r="Q317" s="21" t="str">
        <f>IF(P317&lt;&gt;"",O317-P317,"")</f>
        <v/>
      </c>
      <c r="R317" s="99">
        <f>DAYS360(Tabelle1[[#This Row],[Spalte50]],Tabelle1[[#This Row],[Spalte51]])/30</f>
        <v>0</v>
      </c>
      <c r="S317" s="23"/>
      <c r="T317" s="23"/>
      <c r="U317" s="23"/>
      <c r="V317" s="24"/>
      <c r="W317" s="21"/>
      <c r="X317" s="21"/>
      <c r="Y317" s="21"/>
      <c r="Z317" s="21"/>
      <c r="AA317" s="24"/>
      <c r="AB317" s="24"/>
      <c r="AC317" s="24"/>
      <c r="AD317" s="25"/>
    </row>
    <row r="318" spans="1:30" x14ac:dyDescent="0.25">
      <c r="A318" s="26"/>
      <c r="B318" s="19"/>
      <c r="C318" s="20"/>
      <c r="D318" s="21"/>
      <c r="E318" s="21"/>
      <c r="F318" s="21"/>
      <c r="G318" s="21"/>
      <c r="H318" s="21"/>
      <c r="I318" s="21"/>
      <c r="J318" s="21"/>
      <c r="K318" s="21"/>
      <c r="L318" s="22"/>
      <c r="M318" s="22"/>
      <c r="N318" s="21"/>
      <c r="O318" s="21" t="str">
        <f>IF(D318=1,1,IF(E318=1,2,IF(F318=1,3,IF(G318=1,4,""))))</f>
        <v/>
      </c>
      <c r="P318" s="21" t="str" cm="1">
        <f t="array" ref="P318">IFERROR(INDEX(Tabelle1[Spalte524],MATCH(1,(Tabelle1[Spalte1]=Tabelle1[[#This Row],[Spalte1]])*(Tabelle1[Spalte51]=Tabelle1[[#This Row],[Spalte50]]-1),0)),"")</f>
        <v/>
      </c>
      <c r="Q318" s="21" t="str">
        <f>IF(P318&lt;&gt;"",O318-P318,"")</f>
        <v/>
      </c>
      <c r="R318" s="99">
        <f>DAYS360(Tabelle1[[#This Row],[Spalte50]],Tabelle1[[#This Row],[Spalte51]])/30</f>
        <v>0</v>
      </c>
      <c r="S318" s="23"/>
      <c r="T318" s="23"/>
      <c r="U318" s="23"/>
      <c r="V318" s="24"/>
      <c r="W318" s="21"/>
      <c r="X318" s="21"/>
      <c r="Y318" s="21"/>
      <c r="Z318" s="21"/>
      <c r="AA318" s="24"/>
      <c r="AB318" s="24"/>
      <c r="AC318" s="24"/>
      <c r="AD318" s="25"/>
    </row>
    <row r="319" spans="1:30" x14ac:dyDescent="0.25">
      <c r="A319" s="26"/>
      <c r="B319" s="19"/>
      <c r="C319" s="20"/>
      <c r="D319" s="21"/>
      <c r="E319" s="21"/>
      <c r="F319" s="21"/>
      <c r="G319" s="21"/>
      <c r="H319" s="21"/>
      <c r="I319" s="21"/>
      <c r="J319" s="21"/>
      <c r="K319" s="21"/>
      <c r="L319" s="22"/>
      <c r="M319" s="22"/>
      <c r="N319" s="21"/>
      <c r="O319" s="21" t="str">
        <f>IF(D319=1,1,IF(E319=1,2,IF(F319=1,3,IF(G319=1,4,""))))</f>
        <v/>
      </c>
      <c r="P319" s="21" t="str" cm="1">
        <f t="array" ref="P319">IFERROR(INDEX(Tabelle1[Spalte524],MATCH(1,(Tabelle1[Spalte1]=Tabelle1[[#This Row],[Spalte1]])*(Tabelle1[Spalte51]=Tabelle1[[#This Row],[Spalte50]]-1),0)),"")</f>
        <v/>
      </c>
      <c r="Q319" s="21" t="str">
        <f>IF(P319&lt;&gt;"",O319-P319,"")</f>
        <v/>
      </c>
      <c r="R319" s="99">
        <f>DAYS360(Tabelle1[[#This Row],[Spalte50]],Tabelle1[[#This Row],[Spalte51]])/30</f>
        <v>0</v>
      </c>
      <c r="S319" s="23"/>
      <c r="T319" s="23"/>
      <c r="U319" s="23"/>
      <c r="V319" s="24"/>
      <c r="W319" s="21"/>
      <c r="X319" s="21"/>
      <c r="Y319" s="21"/>
      <c r="Z319" s="21"/>
      <c r="AA319" s="24"/>
      <c r="AB319" s="24"/>
      <c r="AC319" s="24"/>
      <c r="AD319" s="25"/>
    </row>
    <row r="320" spans="1:30" x14ac:dyDescent="0.25">
      <c r="A320" s="26"/>
      <c r="B320" s="19"/>
      <c r="C320" s="20"/>
      <c r="D320" s="21"/>
      <c r="E320" s="21"/>
      <c r="F320" s="21"/>
      <c r="G320" s="21"/>
      <c r="H320" s="21"/>
      <c r="I320" s="21"/>
      <c r="J320" s="21"/>
      <c r="K320" s="21"/>
      <c r="L320" s="22"/>
      <c r="M320" s="22"/>
      <c r="N320" s="21"/>
      <c r="O320" s="21" t="str">
        <f>IF(D320=1,1,IF(E320=1,2,IF(F320=1,3,IF(G320=1,4,""))))</f>
        <v/>
      </c>
      <c r="P320" s="21" t="str" cm="1">
        <f t="array" ref="P320">IFERROR(INDEX(Tabelle1[Spalte524],MATCH(1,(Tabelle1[Spalte1]=Tabelle1[[#This Row],[Spalte1]])*(Tabelle1[Spalte51]=Tabelle1[[#This Row],[Spalte50]]-1),0)),"")</f>
        <v/>
      </c>
      <c r="Q320" s="21" t="str">
        <f>IF(P320&lt;&gt;"",O320-P320,"")</f>
        <v/>
      </c>
      <c r="R320" s="99">
        <f>DAYS360(Tabelle1[[#This Row],[Spalte50]],Tabelle1[[#This Row],[Spalte51]])/30</f>
        <v>0</v>
      </c>
      <c r="S320" s="23"/>
      <c r="T320" s="23"/>
      <c r="U320" s="23"/>
      <c r="V320" s="24"/>
      <c r="W320" s="21"/>
      <c r="X320" s="21"/>
      <c r="Y320" s="21"/>
      <c r="Z320" s="21"/>
      <c r="AA320" s="24"/>
      <c r="AB320" s="24"/>
      <c r="AC320" s="24"/>
      <c r="AD320" s="25"/>
    </row>
    <row r="321" spans="1:30" x14ac:dyDescent="0.25">
      <c r="A321" s="26"/>
      <c r="B321" s="19"/>
      <c r="C321" s="20"/>
      <c r="D321" s="21"/>
      <c r="E321" s="21"/>
      <c r="F321" s="21"/>
      <c r="G321" s="21"/>
      <c r="H321" s="21"/>
      <c r="I321" s="21"/>
      <c r="J321" s="21"/>
      <c r="K321" s="21"/>
      <c r="L321" s="22"/>
      <c r="M321" s="22"/>
      <c r="N321" s="21"/>
      <c r="O321" s="21" t="str">
        <f>IF(D321=1,1,IF(E321=1,2,IF(F321=1,3,IF(G321=1,4,""))))</f>
        <v/>
      </c>
      <c r="P321" s="21" t="str" cm="1">
        <f t="array" ref="P321">IFERROR(INDEX(Tabelle1[Spalte524],MATCH(1,(Tabelle1[Spalte1]=Tabelle1[[#This Row],[Spalte1]])*(Tabelle1[Spalte51]=Tabelle1[[#This Row],[Spalte50]]-1),0)),"")</f>
        <v/>
      </c>
      <c r="Q321" s="21" t="str">
        <f>IF(P321&lt;&gt;"",O321-P321,"")</f>
        <v/>
      </c>
      <c r="R321" s="99">
        <f>DAYS360(Tabelle1[[#This Row],[Spalte50]],Tabelle1[[#This Row],[Spalte51]])/30</f>
        <v>0</v>
      </c>
      <c r="S321" s="23"/>
      <c r="T321" s="23"/>
      <c r="U321" s="23"/>
      <c r="V321" s="24"/>
      <c r="W321" s="21"/>
      <c r="X321" s="21"/>
      <c r="Y321" s="21"/>
      <c r="Z321" s="21"/>
      <c r="AA321" s="24"/>
      <c r="AB321" s="24"/>
      <c r="AC321" s="24"/>
      <c r="AD321" s="25"/>
    </row>
    <row r="322" spans="1:30" x14ac:dyDescent="0.25">
      <c r="A322" s="26"/>
      <c r="B322" s="19"/>
      <c r="C322" s="20"/>
      <c r="D322" s="21"/>
      <c r="E322" s="21"/>
      <c r="F322" s="21"/>
      <c r="G322" s="21"/>
      <c r="H322" s="21"/>
      <c r="I322" s="21"/>
      <c r="J322" s="21"/>
      <c r="K322" s="21"/>
      <c r="L322" s="22"/>
      <c r="M322" s="22"/>
      <c r="N322" s="21"/>
      <c r="O322" s="21" t="str">
        <f>IF(D322=1,1,IF(E322=1,2,IF(F322=1,3,IF(G322=1,4,""))))</f>
        <v/>
      </c>
      <c r="P322" s="21" t="str" cm="1">
        <f t="array" ref="P322">IFERROR(INDEX(Tabelle1[Spalte524],MATCH(1,(Tabelle1[Spalte1]=Tabelle1[[#This Row],[Spalte1]])*(Tabelle1[Spalte51]=Tabelle1[[#This Row],[Spalte50]]-1),0)),"")</f>
        <v/>
      </c>
      <c r="Q322" s="21" t="str">
        <f>IF(P322&lt;&gt;"",O322-P322,"")</f>
        <v/>
      </c>
      <c r="R322" s="99">
        <f>DAYS360(Tabelle1[[#This Row],[Spalte50]],Tabelle1[[#This Row],[Spalte51]])/30</f>
        <v>0</v>
      </c>
      <c r="S322" s="23"/>
      <c r="T322" s="23"/>
      <c r="U322" s="23"/>
      <c r="V322" s="24"/>
      <c r="W322" s="21"/>
      <c r="X322" s="21"/>
      <c r="Y322" s="21"/>
      <c r="Z322" s="21"/>
      <c r="AA322" s="24"/>
      <c r="AB322" s="24"/>
      <c r="AC322" s="24"/>
      <c r="AD322" s="25"/>
    </row>
    <row r="323" spans="1:30" x14ac:dyDescent="0.25">
      <c r="A323" s="26"/>
      <c r="B323" s="19"/>
      <c r="C323" s="20"/>
      <c r="D323" s="21"/>
      <c r="E323" s="21"/>
      <c r="F323" s="21"/>
      <c r="G323" s="21"/>
      <c r="H323" s="21"/>
      <c r="I323" s="21"/>
      <c r="J323" s="21"/>
      <c r="K323" s="21"/>
      <c r="L323" s="22"/>
      <c r="M323" s="22"/>
      <c r="N323" s="21"/>
      <c r="O323" s="21" t="str">
        <f>IF(D323=1,1,IF(E323=1,2,IF(F323=1,3,IF(G323=1,4,""))))</f>
        <v/>
      </c>
      <c r="P323" s="21" t="str" cm="1">
        <f t="array" ref="P323">IFERROR(INDEX(Tabelle1[Spalte524],MATCH(1,(Tabelle1[Spalte1]=Tabelle1[[#This Row],[Spalte1]])*(Tabelle1[Spalte51]=Tabelle1[[#This Row],[Spalte50]]-1),0)),"")</f>
        <v/>
      </c>
      <c r="Q323" s="21" t="str">
        <f>IF(P323&lt;&gt;"",O323-P323,"")</f>
        <v/>
      </c>
      <c r="R323" s="99">
        <f>DAYS360(Tabelle1[[#This Row],[Spalte50]],Tabelle1[[#This Row],[Spalte51]])/30</f>
        <v>0</v>
      </c>
      <c r="S323" s="23"/>
      <c r="T323" s="23"/>
      <c r="U323" s="23"/>
      <c r="V323" s="24"/>
      <c r="W323" s="21"/>
      <c r="X323" s="21"/>
      <c r="Y323" s="21"/>
      <c r="Z323" s="21"/>
      <c r="AA323" s="24"/>
      <c r="AB323" s="24"/>
      <c r="AC323" s="24"/>
      <c r="AD323" s="25"/>
    </row>
    <row r="324" spans="1:30" x14ac:dyDescent="0.25">
      <c r="A324" s="26"/>
      <c r="B324" s="19"/>
      <c r="C324" s="20"/>
      <c r="D324" s="21"/>
      <c r="E324" s="21"/>
      <c r="F324" s="21"/>
      <c r="G324" s="21"/>
      <c r="H324" s="21"/>
      <c r="I324" s="21"/>
      <c r="J324" s="21"/>
      <c r="K324" s="21"/>
      <c r="L324" s="22"/>
      <c r="M324" s="22"/>
      <c r="N324" s="21"/>
      <c r="O324" s="21" t="str">
        <f>IF(D324=1,1,IF(E324=1,2,IF(F324=1,3,IF(G324=1,4,""))))</f>
        <v/>
      </c>
      <c r="P324" s="21" t="str" cm="1">
        <f t="array" ref="P324">IFERROR(INDEX(Tabelle1[Spalte524],MATCH(1,(Tabelle1[Spalte1]=Tabelle1[[#This Row],[Spalte1]])*(Tabelle1[Spalte51]=Tabelle1[[#This Row],[Spalte50]]-1),0)),"")</f>
        <v/>
      </c>
      <c r="Q324" s="21" t="str">
        <f>IF(P324&lt;&gt;"",O324-P324,"")</f>
        <v/>
      </c>
      <c r="R324" s="99">
        <f>DAYS360(Tabelle1[[#This Row],[Spalte50]],Tabelle1[[#This Row],[Spalte51]])/30</f>
        <v>0</v>
      </c>
      <c r="S324" s="23"/>
      <c r="T324" s="23"/>
      <c r="U324" s="23"/>
      <c r="V324" s="24"/>
      <c r="W324" s="21"/>
      <c r="X324" s="21"/>
      <c r="Y324" s="21"/>
      <c r="Z324" s="21"/>
      <c r="AA324" s="24"/>
      <c r="AB324" s="24"/>
      <c r="AC324" s="24"/>
      <c r="AD324" s="25"/>
    </row>
    <row r="325" spans="1:30" x14ac:dyDescent="0.25">
      <c r="A325" s="26"/>
      <c r="B325" s="19"/>
      <c r="C325" s="20"/>
      <c r="D325" s="21"/>
      <c r="E325" s="21"/>
      <c r="F325" s="21"/>
      <c r="G325" s="21"/>
      <c r="H325" s="21"/>
      <c r="I325" s="21"/>
      <c r="J325" s="21"/>
      <c r="K325" s="21"/>
      <c r="L325" s="22"/>
      <c r="M325" s="22"/>
      <c r="N325" s="21"/>
      <c r="O325" s="21" t="str">
        <f>IF(D325=1,1,IF(E325=1,2,IF(F325=1,3,IF(G325=1,4,""))))</f>
        <v/>
      </c>
      <c r="P325" s="21" t="str" cm="1">
        <f t="array" ref="P325">IFERROR(INDEX(Tabelle1[Spalte524],MATCH(1,(Tabelle1[Spalte1]=Tabelle1[[#This Row],[Spalte1]])*(Tabelle1[Spalte51]=Tabelle1[[#This Row],[Spalte50]]-1),0)),"")</f>
        <v/>
      </c>
      <c r="Q325" s="21" t="str">
        <f>IF(P325&lt;&gt;"",O325-P325,"")</f>
        <v/>
      </c>
      <c r="R325" s="99">
        <f>DAYS360(Tabelle1[[#This Row],[Spalte50]],Tabelle1[[#This Row],[Spalte51]])/30</f>
        <v>0</v>
      </c>
      <c r="S325" s="23"/>
      <c r="T325" s="23"/>
      <c r="U325" s="23"/>
      <c r="V325" s="24"/>
      <c r="W325" s="21"/>
      <c r="X325" s="21"/>
      <c r="Y325" s="21"/>
      <c r="Z325" s="21"/>
      <c r="AA325" s="24"/>
      <c r="AB325" s="24"/>
      <c r="AC325" s="24"/>
      <c r="AD325" s="25"/>
    </row>
    <row r="326" spans="1:30" x14ac:dyDescent="0.25">
      <c r="A326" s="26"/>
      <c r="B326" s="19"/>
      <c r="C326" s="20"/>
      <c r="D326" s="21"/>
      <c r="E326" s="21"/>
      <c r="F326" s="21"/>
      <c r="G326" s="21"/>
      <c r="H326" s="21"/>
      <c r="I326" s="21"/>
      <c r="J326" s="21"/>
      <c r="K326" s="21"/>
      <c r="L326" s="22"/>
      <c r="M326" s="22"/>
      <c r="N326" s="21"/>
      <c r="O326" s="21" t="str">
        <f>IF(D326=1,1,IF(E326=1,2,IF(F326=1,3,IF(G326=1,4,""))))</f>
        <v/>
      </c>
      <c r="P326" s="21" t="str" cm="1">
        <f t="array" ref="P326">IFERROR(INDEX(Tabelle1[Spalte524],MATCH(1,(Tabelle1[Spalte1]=Tabelle1[[#This Row],[Spalte1]])*(Tabelle1[Spalte51]=Tabelle1[[#This Row],[Spalte50]]-1),0)),"")</f>
        <v/>
      </c>
      <c r="Q326" s="21" t="str">
        <f>IF(P326&lt;&gt;"",O326-P326,"")</f>
        <v/>
      </c>
      <c r="R326" s="99">
        <f>DAYS360(Tabelle1[[#This Row],[Spalte50]],Tabelle1[[#This Row],[Spalte51]])/30</f>
        <v>0</v>
      </c>
      <c r="S326" s="23"/>
      <c r="T326" s="23"/>
      <c r="U326" s="23"/>
      <c r="V326" s="24"/>
      <c r="W326" s="21"/>
      <c r="X326" s="21"/>
      <c r="Y326" s="21"/>
      <c r="Z326" s="21"/>
      <c r="AA326" s="24"/>
      <c r="AB326" s="24"/>
      <c r="AC326" s="24"/>
      <c r="AD326" s="25"/>
    </row>
    <row r="327" spans="1:30" x14ac:dyDescent="0.25">
      <c r="A327" s="27"/>
      <c r="B327" s="28"/>
      <c r="C327" s="29"/>
      <c r="D327" s="30"/>
      <c r="E327" s="30"/>
      <c r="F327" s="30"/>
      <c r="G327" s="30"/>
      <c r="H327" s="30"/>
      <c r="I327" s="30"/>
      <c r="J327" s="30"/>
      <c r="K327" s="30"/>
      <c r="L327" s="31"/>
      <c r="M327" s="31"/>
      <c r="N327" s="30"/>
      <c r="O327" s="30" t="str">
        <f>IF(D327=1,1,IF(E327=1,2,IF(F327=1,3,IF(G327=1,4,""))))</f>
        <v/>
      </c>
      <c r="P327" s="30" t="str" cm="1">
        <f t="array" ref="P327">IFERROR(INDEX(Tabelle1[Spalte524],MATCH(1,(Tabelle1[Spalte1]=Tabelle1[[#This Row],[Spalte1]])*(Tabelle1[Spalte51]=Tabelle1[[#This Row],[Spalte50]]-1),0)),"")</f>
        <v/>
      </c>
      <c r="Q327" s="30" t="str">
        <f>IF(P327&lt;&gt;"",O327-P327,"")</f>
        <v/>
      </c>
      <c r="R327" s="100">
        <f>DAYS360(Tabelle1[[#This Row],[Spalte50]],Tabelle1[[#This Row],[Spalte51]])/30</f>
        <v>0</v>
      </c>
      <c r="S327" s="32"/>
      <c r="T327" s="32"/>
      <c r="U327" s="32"/>
      <c r="V327" s="33"/>
      <c r="W327" s="30"/>
      <c r="X327" s="30"/>
      <c r="Y327" s="30"/>
      <c r="Z327" s="30"/>
      <c r="AA327" s="33"/>
      <c r="AB327" s="33"/>
      <c r="AC327" s="33"/>
      <c r="AD327" s="34"/>
    </row>
  </sheetData>
  <sheetProtection algorithmName="SHA-512" hashValue="HXB+OlUMs9p5lfZn1ZHlUtjUhzN94cJSi0Ujm/mnBcDz+9RkP+4f1dcE61m9wIER/+fXAGo7Hjgww9A6jgcGnw==" saltValue="j8PToouAlVXBg80vtagbZA==" spinCount="100000" sheet="1" objects="1" scenarios="1" formatColumns="0" selectLockedCells="1" sort="0" autoFilter="0"/>
  <mergeCells count="16">
    <mergeCell ref="D6:K6"/>
    <mergeCell ref="L6:M6"/>
    <mergeCell ref="N6:Y6"/>
    <mergeCell ref="A1:AD1"/>
    <mergeCell ref="A4:C4"/>
    <mergeCell ref="D4:S4"/>
    <mergeCell ref="A5:C5"/>
    <mergeCell ref="D5:S5"/>
    <mergeCell ref="AB8:AB10"/>
    <mergeCell ref="AC9:AC10"/>
    <mergeCell ref="D7:F7"/>
    <mergeCell ref="G7:H7"/>
    <mergeCell ref="J7:K7"/>
    <mergeCell ref="O7:Q7"/>
    <mergeCell ref="S7:U7"/>
    <mergeCell ref="V7:Z7"/>
  </mergeCells>
  <pageMargins left="0.78740157480314965" right="0.78740157480314965" top="0.78740157480314965" bottom="0.78740157480314965" header="0.39370078740157483" footer="0.35433070866141736"/>
  <pageSetup paperSize="9" orientation="portrait" r:id="rId1"/>
  <headerFooter scaleWithDoc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EB652-B180-45E1-8B9B-2473DEEB8474}">
  <dimension ref="A1:ZX192"/>
  <sheetViews>
    <sheetView topLeftCell="V1" zoomScaleNormal="100" workbookViewId="0">
      <selection activeCell="A3" sqref="A3"/>
    </sheetView>
  </sheetViews>
  <sheetFormatPr baseColWidth="10" defaultColWidth="7.44140625" defaultRowHeight="14.1" customHeight="1" x14ac:dyDescent="0.25"/>
  <cols>
    <col min="1" max="1" width="4.77734375" hidden="1" customWidth="1"/>
    <col min="2" max="2" width="3.6640625" style="1" hidden="1" customWidth="1"/>
    <col min="3" max="3" width="6.6640625" style="2" hidden="1" customWidth="1"/>
    <col min="4" max="4" width="5.44140625" style="2" hidden="1" customWidth="1"/>
    <col min="5" max="5" width="6.6640625" style="2" hidden="1" customWidth="1"/>
    <col min="6" max="6" width="5.21875" style="2" hidden="1" customWidth="1"/>
    <col min="7" max="7" width="6.6640625" hidden="1" customWidth="1"/>
    <col min="8" max="8" width="5.33203125" hidden="1" customWidth="1"/>
    <col min="9" max="9" width="6.6640625" hidden="1" customWidth="1"/>
    <col min="10" max="10" width="5.44140625" hidden="1" customWidth="1"/>
    <col min="11" max="11" width="6.6640625" hidden="1" customWidth="1"/>
    <col min="12" max="12" width="5.44140625" hidden="1" customWidth="1"/>
    <col min="13" max="21" width="7.44140625" hidden="1" customWidth="1"/>
    <col min="700" max="700" width="7.44140625" style="3"/>
  </cols>
  <sheetData>
    <row r="1" spans="1:21" ht="14.1" customHeight="1" x14ac:dyDescent="0.25">
      <c r="A1" s="97" t="s">
        <v>87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</row>
    <row r="2" spans="1:21" ht="14.1" customHeight="1" x14ac:dyDescent="0.25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</row>
    <row r="3" spans="1:21" ht="19.5" customHeight="1" x14ac:dyDescent="0.25">
      <c r="A3" s="64" t="s">
        <v>88</v>
      </c>
      <c r="B3"/>
      <c r="C3"/>
      <c r="D3"/>
      <c r="E3"/>
      <c r="F3"/>
      <c r="M3" s="94" t="s">
        <v>89</v>
      </c>
      <c r="N3" s="94"/>
      <c r="O3" s="94"/>
      <c r="P3" s="94"/>
      <c r="Q3" s="94"/>
      <c r="R3" s="94"/>
      <c r="S3" s="94"/>
    </row>
    <row r="4" spans="1:21" ht="14.1" customHeight="1" x14ac:dyDescent="0.25">
      <c r="A4" s="65" t="s">
        <v>52</v>
      </c>
      <c r="B4" s="65"/>
      <c r="C4" s="65"/>
      <c r="D4"/>
      <c r="E4" s="65"/>
      <c r="F4" s="65">
        <f>SUM(Wohnen!D9:I9)</f>
        <v>0</v>
      </c>
      <c r="G4" s="65"/>
      <c r="H4" s="65"/>
      <c r="I4" s="65"/>
      <c r="J4" s="65"/>
      <c r="K4" s="65"/>
      <c r="L4" s="65"/>
      <c r="M4" s="65"/>
      <c r="N4" s="65"/>
    </row>
    <row r="5" spans="1:21" ht="31.5" customHeight="1" x14ac:dyDescent="0.25">
      <c r="A5" s="65"/>
      <c r="B5" s="65"/>
      <c r="C5" s="65"/>
      <c r="D5"/>
      <c r="E5"/>
      <c r="F5" s="91" t="s">
        <v>90</v>
      </c>
      <c r="G5" s="91"/>
      <c r="H5" s="89" t="s">
        <v>91</v>
      </c>
      <c r="I5" s="89"/>
      <c r="J5" s="65"/>
      <c r="K5" s="65"/>
      <c r="L5" s="65"/>
      <c r="M5" s="65"/>
      <c r="N5" s="65"/>
    </row>
    <row r="6" spans="1:21" ht="14.1" customHeight="1" x14ac:dyDescent="0.25">
      <c r="A6" s="65" t="s">
        <v>92</v>
      </c>
      <c r="B6" s="65"/>
      <c r="C6" s="65"/>
      <c r="D6"/>
      <c r="E6"/>
      <c r="F6" s="90" t="e">
        <f>1/F4*Wohnen!D9</f>
        <v>#DIV/0!</v>
      </c>
      <c r="G6" s="90"/>
      <c r="H6" s="89"/>
      <c r="I6" s="89"/>
      <c r="J6" s="65"/>
      <c r="K6" s="65"/>
      <c r="L6" s="65"/>
      <c r="M6" s="65"/>
      <c r="N6" s="65"/>
    </row>
    <row r="7" spans="1:21" ht="14.1" customHeight="1" x14ac:dyDescent="0.25">
      <c r="A7" s="65" t="s">
        <v>93</v>
      </c>
      <c r="B7" s="65"/>
      <c r="C7" s="65"/>
      <c r="D7"/>
      <c r="E7"/>
      <c r="F7" s="90" t="e">
        <f>1/F4*Wohnen!E9</f>
        <v>#DIV/0!</v>
      </c>
      <c r="G7" s="90"/>
      <c r="H7" s="89"/>
      <c r="I7" s="89"/>
      <c r="J7" s="65"/>
      <c r="K7" s="65"/>
      <c r="L7" s="65"/>
      <c r="M7" s="65"/>
      <c r="N7" s="65"/>
    </row>
    <row r="8" spans="1:21" ht="14.1" customHeight="1" x14ac:dyDescent="0.25">
      <c r="A8" s="65" t="s">
        <v>94</v>
      </c>
      <c r="B8" s="65"/>
      <c r="C8" s="65"/>
      <c r="D8"/>
      <c r="E8"/>
      <c r="F8" s="90" t="e">
        <f>1/F4*Wohnen!F9</f>
        <v>#DIV/0!</v>
      </c>
      <c r="G8" s="90"/>
      <c r="H8" s="89"/>
      <c r="I8" s="89"/>
      <c r="J8" s="65"/>
      <c r="K8" s="65"/>
      <c r="L8" s="65"/>
      <c r="M8" s="65"/>
      <c r="N8" s="65"/>
    </row>
    <row r="9" spans="1:21" ht="14.1" customHeight="1" x14ac:dyDescent="0.25">
      <c r="A9" s="65" t="s">
        <v>95</v>
      </c>
      <c r="B9" s="65"/>
      <c r="C9" s="65"/>
      <c r="D9"/>
      <c r="E9"/>
      <c r="F9" s="90" t="e">
        <f>1/F4*Wohnen!G9</f>
        <v>#DIV/0!</v>
      </c>
      <c r="G9" s="90"/>
      <c r="H9" s="89"/>
      <c r="I9" s="89"/>
      <c r="J9" s="65"/>
      <c r="K9" s="65"/>
      <c r="L9" s="65"/>
      <c r="M9" s="65"/>
      <c r="N9" s="65"/>
    </row>
    <row r="10" spans="1:21" ht="14.1" customHeight="1" x14ac:dyDescent="0.25">
      <c r="A10" s="65" t="s">
        <v>96</v>
      </c>
      <c r="B10" s="65"/>
      <c r="C10" s="65"/>
      <c r="D10"/>
      <c r="E10"/>
      <c r="F10" s="90" t="e">
        <f>1/F4*Wohnen!H9</f>
        <v>#DIV/0!</v>
      </c>
      <c r="G10" s="90"/>
      <c r="H10" s="89"/>
      <c r="I10" s="89"/>
      <c r="J10" s="65"/>
      <c r="K10" s="65"/>
      <c r="L10" s="65"/>
      <c r="M10" s="65"/>
      <c r="N10" s="65"/>
    </row>
    <row r="11" spans="1:21" ht="14.1" customHeight="1" x14ac:dyDescent="0.25">
      <c r="A11" s="65" t="s">
        <v>97</v>
      </c>
      <c r="B11" s="65"/>
      <c r="C11" s="65"/>
      <c r="D11"/>
      <c r="E11"/>
      <c r="F11" s="90" t="e">
        <f>1/F4*Wohnen!I9</f>
        <v>#DIV/0!</v>
      </c>
      <c r="G11" s="90"/>
      <c r="H11" s="89"/>
      <c r="I11" s="89"/>
      <c r="J11" s="65"/>
      <c r="K11" s="65"/>
      <c r="L11" s="65"/>
      <c r="M11" s="65"/>
      <c r="N11" s="65"/>
    </row>
    <row r="12" spans="1:21" ht="14.1" customHeight="1" x14ac:dyDescent="0.25">
      <c r="A12" s="65"/>
      <c r="B12" s="65"/>
      <c r="C12" s="65"/>
      <c r="D12"/>
      <c r="E12"/>
      <c r="F12" s="65"/>
      <c r="G12" s="65"/>
      <c r="H12" s="65"/>
      <c r="I12" s="65"/>
      <c r="J12" s="65"/>
      <c r="K12" s="65"/>
      <c r="L12" s="65"/>
      <c r="M12" s="65"/>
      <c r="N12" s="65"/>
    </row>
    <row r="13" spans="1:21" ht="14.1" customHeight="1" x14ac:dyDescent="0.25">
      <c r="A13" s="65" t="s">
        <v>98</v>
      </c>
      <c r="B13" s="65"/>
      <c r="C13" s="65"/>
      <c r="D13"/>
      <c r="E13"/>
      <c r="F13" s="89" t="e" cm="1">
        <f t="array" aca="1" ref="F13" ca="1">AVERAGE(IF(Wohnen!C12:C327&lt;&gt;"", YEAR(TODAY()) -Wohnen!C12:C327))</f>
        <v>#DIV/0!</v>
      </c>
      <c r="G13" s="89"/>
      <c r="H13" s="65"/>
      <c r="I13" s="65"/>
      <c r="J13" s="65"/>
      <c r="K13" s="65"/>
      <c r="L13" s="65"/>
      <c r="M13" s="65"/>
      <c r="N13" s="65"/>
    </row>
    <row r="14" spans="1:21" ht="14.1" customHeight="1" x14ac:dyDescent="0.25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</row>
    <row r="15" spans="1:21" ht="14.1" customHeight="1" x14ac:dyDescent="0.25">
      <c r="A15" s="65" t="s">
        <v>99</v>
      </c>
      <c r="B15" s="65"/>
      <c r="C15" s="65"/>
      <c r="D15" s="67"/>
      <c r="E15" s="65"/>
      <c r="F15" s="65"/>
      <c r="G15" s="65"/>
      <c r="H15" s="65"/>
      <c r="I15" s="65"/>
      <c r="J15" s="65"/>
      <c r="K15" s="65"/>
      <c r="L15" s="65"/>
      <c r="M15" s="65"/>
      <c r="N15" s="65"/>
    </row>
    <row r="16" spans="1:21" ht="14.1" customHeight="1" x14ac:dyDescent="0.25">
      <c r="A16" s="95" t="s">
        <v>100</v>
      </c>
      <c r="B16" s="95"/>
      <c r="C16"/>
      <c r="D16" s="65"/>
      <c r="E16" s="65">
        <f>COUNTIF(Tabelle1[Spalte10],Auswertungen!A16)</f>
        <v>0</v>
      </c>
      <c r="F16" s="65"/>
      <c r="G16" s="65"/>
      <c r="H16" s="65"/>
      <c r="I16" s="65"/>
      <c r="J16" s="65"/>
      <c r="K16" s="65"/>
      <c r="L16" s="65"/>
      <c r="M16" s="65"/>
      <c r="N16" s="65"/>
    </row>
    <row r="17" spans="1:19" ht="14.1" customHeight="1" x14ac:dyDescent="0.25">
      <c r="A17" s="95" t="s">
        <v>101</v>
      </c>
      <c r="B17" s="95"/>
      <c r="C17"/>
      <c r="D17" s="65"/>
      <c r="E17" s="65">
        <f>COUNTIF(Tabelle1[Spalte10],Auswertungen!A17)</f>
        <v>0</v>
      </c>
      <c r="F17" s="65"/>
      <c r="G17" s="65"/>
      <c r="H17" s="65"/>
      <c r="I17" s="65"/>
      <c r="J17" s="65"/>
      <c r="K17" s="65"/>
      <c r="L17" s="65"/>
      <c r="M17" s="65"/>
      <c r="N17" s="65"/>
    </row>
    <row r="18" spans="1:19" ht="14.1" customHeight="1" x14ac:dyDescent="0.25">
      <c r="A18" s="95" t="s">
        <v>102</v>
      </c>
      <c r="B18" s="95"/>
      <c r="C18"/>
      <c r="D18" s="65"/>
      <c r="E18" s="65">
        <f>COUNTIF(Tabelle1[Spalte10],Auswertungen!A18)</f>
        <v>0</v>
      </c>
      <c r="F18" s="65"/>
      <c r="G18" s="65"/>
      <c r="H18" s="65"/>
      <c r="I18" s="65"/>
      <c r="J18" s="65"/>
      <c r="K18" s="65"/>
      <c r="L18" s="65"/>
      <c r="M18" s="65"/>
      <c r="N18" s="65"/>
    </row>
    <row r="19" spans="1:19" ht="14.1" customHeight="1" x14ac:dyDescent="0.25">
      <c r="A19" s="95" t="s">
        <v>103</v>
      </c>
      <c r="B19" s="95"/>
      <c r="C19"/>
      <c r="D19" s="65"/>
      <c r="E19" s="65">
        <f>COUNTIF(Tabelle1[Spalte10],Auswertungen!A19)</f>
        <v>0</v>
      </c>
      <c r="F19" s="65"/>
      <c r="G19" s="65"/>
      <c r="H19" s="65"/>
      <c r="I19" s="65"/>
      <c r="J19" s="65"/>
      <c r="K19" s="65"/>
      <c r="L19" s="65"/>
      <c r="M19" s="65"/>
      <c r="N19" s="65"/>
    </row>
    <row r="20" spans="1:19" ht="14.1" customHeight="1" x14ac:dyDescent="0.25">
      <c r="A20" s="95" t="s">
        <v>104</v>
      </c>
      <c r="B20" s="95"/>
      <c r="C20"/>
      <c r="D20" s="65"/>
      <c r="E20" s="65">
        <f>COUNTIF(Tabelle1[Spalte10],Auswertungen!A20)</f>
        <v>0</v>
      </c>
      <c r="F20" s="65"/>
      <c r="G20" s="65"/>
      <c r="H20" s="65"/>
      <c r="I20" s="65"/>
      <c r="J20" s="65"/>
      <c r="K20" s="65"/>
      <c r="L20" s="65"/>
      <c r="M20" s="65"/>
      <c r="N20" s="65"/>
    </row>
    <row r="21" spans="1:19" ht="14.1" customHeight="1" x14ac:dyDescent="0.25">
      <c r="A21" s="95" t="s">
        <v>105</v>
      </c>
      <c r="B21" s="95"/>
      <c r="C21"/>
      <c r="D21" s="65"/>
      <c r="E21" s="65">
        <f>COUNTIF(Tabelle1[Spalte10],Auswertungen!A21)</f>
        <v>0</v>
      </c>
      <c r="F21" s="65"/>
      <c r="G21" s="65"/>
      <c r="H21" s="65"/>
      <c r="I21" s="65"/>
      <c r="J21" s="65"/>
      <c r="K21" s="65"/>
      <c r="L21" s="65"/>
      <c r="M21" s="65"/>
      <c r="N21" s="65"/>
    </row>
    <row r="22" spans="1:19" ht="14.1" customHeight="1" x14ac:dyDescent="0.25">
      <c r="A22" s="95" t="s">
        <v>106</v>
      </c>
      <c r="B22" s="95"/>
      <c r="C22"/>
      <c r="D22" s="65"/>
      <c r="E22" s="65">
        <f>COUNTIF(Tabelle1[Spalte10],Auswertungen!A22)</f>
        <v>0</v>
      </c>
      <c r="F22" s="65"/>
      <c r="G22" s="65"/>
      <c r="H22" s="65"/>
      <c r="I22" s="65"/>
      <c r="J22" s="65"/>
      <c r="K22" s="65"/>
      <c r="L22" s="65"/>
      <c r="M22" s="65"/>
      <c r="N22" s="65"/>
    </row>
    <row r="23" spans="1:19" ht="14.1" customHeight="1" x14ac:dyDescent="0.25">
      <c r="A23" s="95" t="s">
        <v>107</v>
      </c>
      <c r="B23" s="95"/>
      <c r="C23"/>
      <c r="D23" s="65"/>
      <c r="E23" s="65">
        <f>COUNTIF(Tabelle1[Spalte10],Auswertungen!A23)</f>
        <v>0</v>
      </c>
      <c r="F23" s="65"/>
      <c r="G23" s="65"/>
      <c r="H23" s="65"/>
      <c r="I23" s="65"/>
      <c r="J23" s="65"/>
      <c r="K23" s="65"/>
      <c r="L23" s="65"/>
      <c r="M23" s="96" t="s">
        <v>108</v>
      </c>
      <c r="N23" s="96"/>
      <c r="O23" s="96"/>
      <c r="P23" s="96"/>
      <c r="Q23" s="96"/>
      <c r="R23" s="96"/>
      <c r="S23" s="96"/>
    </row>
    <row r="24" spans="1:19" ht="14.1" customHeight="1" x14ac:dyDescent="0.25">
      <c r="A24" s="95" t="s">
        <v>109</v>
      </c>
      <c r="B24" s="95"/>
      <c r="C24"/>
      <c r="D24" s="65"/>
      <c r="E24" s="65">
        <f>COUNTIF(Tabelle1[Spalte10],Auswertungen!A24)</f>
        <v>0</v>
      </c>
      <c r="F24" s="65"/>
      <c r="G24" s="65"/>
      <c r="H24" s="65"/>
      <c r="I24" s="65"/>
      <c r="J24" s="65"/>
      <c r="K24" s="65"/>
      <c r="L24" s="65"/>
      <c r="M24" s="96"/>
      <c r="N24" s="96"/>
      <c r="O24" s="96"/>
      <c r="P24" s="96"/>
      <c r="Q24" s="96"/>
      <c r="R24" s="96"/>
      <c r="S24" s="96"/>
    </row>
    <row r="25" spans="1:19" ht="14.1" customHeight="1" x14ac:dyDescent="0.25">
      <c r="A25" s="95" t="s">
        <v>110</v>
      </c>
      <c r="B25" s="95"/>
      <c r="C25"/>
      <c r="D25" s="65"/>
      <c r="E25" s="65">
        <f>COUNTIF(Tabelle1[Spalte10],Auswertungen!A25)</f>
        <v>0</v>
      </c>
      <c r="F25" s="65"/>
      <c r="G25" s="65"/>
      <c r="H25" s="65"/>
      <c r="I25" s="65"/>
      <c r="J25" s="65"/>
      <c r="K25" s="65"/>
      <c r="L25" s="65"/>
      <c r="M25" s="65"/>
      <c r="N25" s="65"/>
    </row>
    <row r="26" spans="1:19" ht="14.1" customHeight="1" x14ac:dyDescent="0.25">
      <c r="A26" s="95" t="s">
        <v>111</v>
      </c>
      <c r="B26" s="95"/>
      <c r="C26"/>
      <c r="D26" s="65"/>
      <c r="E26" s="65">
        <f>COUNTIF(Tabelle1[Spalte10],Auswertungen!A26)</f>
        <v>0</v>
      </c>
      <c r="F26" s="65"/>
      <c r="G26" s="65"/>
      <c r="H26" s="65"/>
      <c r="I26" s="65"/>
      <c r="J26" s="65"/>
      <c r="K26" s="65"/>
      <c r="L26" s="65"/>
      <c r="M26" s="65"/>
      <c r="N26" s="65"/>
    </row>
    <row r="27" spans="1:19" ht="14.1" customHeight="1" x14ac:dyDescent="0.25">
      <c r="A27" s="95" t="s">
        <v>112</v>
      </c>
      <c r="B27" s="95"/>
      <c r="C27"/>
      <c r="D27" s="65"/>
      <c r="E27" s="65">
        <f>COUNTIF(Tabelle1[Spalte10],Auswertungen!A27)</f>
        <v>0</v>
      </c>
      <c r="F27" s="65"/>
      <c r="G27" s="65"/>
      <c r="H27" s="65"/>
      <c r="I27" s="65"/>
      <c r="J27" s="65"/>
      <c r="K27" s="65"/>
      <c r="L27" s="65"/>
      <c r="M27" s="65"/>
      <c r="N27" s="65"/>
    </row>
    <row r="28" spans="1:19" ht="14.1" customHeight="1" x14ac:dyDescent="0.25">
      <c r="A28" s="95" t="s">
        <v>113</v>
      </c>
      <c r="B28" s="95"/>
      <c r="C28"/>
      <c r="D28" s="65"/>
      <c r="E28" s="65">
        <f>COUNTIF(Tabelle1[Spalte10],Auswertungen!A28)</f>
        <v>0</v>
      </c>
      <c r="F28" s="65"/>
      <c r="G28" s="65"/>
      <c r="H28" s="65"/>
      <c r="I28" s="65"/>
      <c r="J28" s="65"/>
      <c r="K28" s="65"/>
      <c r="L28" s="65"/>
      <c r="M28" s="65"/>
      <c r="N28" s="65"/>
    </row>
    <row r="29" spans="1:19" ht="14.1" customHeight="1" x14ac:dyDescent="0.25">
      <c r="A29" s="95" t="s">
        <v>114</v>
      </c>
      <c r="B29" s="95"/>
      <c r="C29"/>
      <c r="D29" s="65"/>
      <c r="E29" s="65">
        <f>COUNTIF(Tabelle1[Spalte10],Auswertungen!A29)</f>
        <v>0</v>
      </c>
      <c r="F29" s="65"/>
      <c r="G29" s="65"/>
      <c r="H29" s="65"/>
      <c r="I29" s="65"/>
      <c r="J29" s="65"/>
      <c r="K29" s="65"/>
      <c r="L29" s="65"/>
      <c r="M29" s="65"/>
      <c r="N29" s="65"/>
    </row>
    <row r="30" spans="1:19" ht="14.1" customHeight="1" x14ac:dyDescent="0.25">
      <c r="A30" s="95" t="s">
        <v>115</v>
      </c>
      <c r="B30" s="95"/>
      <c r="C30"/>
      <c r="D30" s="65"/>
      <c r="E30" s="65">
        <f>COUNTIF(Tabelle1[Spalte10],Auswertungen!A30)</f>
        <v>0</v>
      </c>
      <c r="F30" s="65"/>
      <c r="G30" s="65"/>
      <c r="H30" s="65"/>
      <c r="I30" s="65"/>
      <c r="J30" s="65"/>
      <c r="K30" s="65"/>
      <c r="L30" s="65"/>
      <c r="M30" s="65"/>
      <c r="N30" s="65"/>
    </row>
    <row r="31" spans="1:19" ht="14.1" customHeight="1" x14ac:dyDescent="0.25">
      <c r="A31" s="95" t="s">
        <v>116</v>
      </c>
      <c r="B31" s="95"/>
      <c r="C31"/>
      <c r="D31" s="65"/>
      <c r="E31" s="65">
        <f>COUNTIF(Tabelle1[Spalte10],Auswertungen!A31)</f>
        <v>0</v>
      </c>
      <c r="F31" s="65"/>
      <c r="G31" s="65"/>
      <c r="H31" s="65"/>
      <c r="I31" s="65"/>
      <c r="J31" s="65"/>
      <c r="K31" s="65"/>
      <c r="L31" s="65"/>
      <c r="M31" s="65"/>
      <c r="N31" s="65"/>
    </row>
    <row r="32" spans="1:19" ht="14.1" customHeight="1" x14ac:dyDescent="0.25">
      <c r="A32" s="95" t="s">
        <v>117</v>
      </c>
      <c r="B32" s="95"/>
      <c r="C32"/>
      <c r="D32" s="65"/>
      <c r="E32" s="65">
        <f>COUNTIF(Tabelle1[Spalte10],Auswertungen!A32)</f>
        <v>0</v>
      </c>
      <c r="F32" s="65"/>
      <c r="G32" s="65"/>
      <c r="H32" s="65"/>
      <c r="I32" s="65"/>
      <c r="J32" s="65"/>
      <c r="K32" s="65"/>
      <c r="L32" s="65"/>
      <c r="M32" s="65"/>
      <c r="N32" s="65"/>
    </row>
    <row r="33" spans="1:14" ht="14.1" customHeight="1" x14ac:dyDescent="0.25">
      <c r="A33" s="95" t="s">
        <v>118</v>
      </c>
      <c r="B33" s="95"/>
      <c r="C33"/>
      <c r="D33" s="65"/>
      <c r="E33" s="65">
        <f>COUNTIF(Tabelle1[Spalte10],Auswertungen!A33)</f>
        <v>0</v>
      </c>
      <c r="F33" s="65"/>
      <c r="G33" s="65"/>
      <c r="H33" s="65"/>
      <c r="I33" s="65"/>
      <c r="J33" s="65"/>
      <c r="K33" s="65"/>
      <c r="L33" s="65"/>
      <c r="M33" s="65"/>
      <c r="N33" s="65"/>
    </row>
    <row r="34" spans="1:14" ht="14.1" customHeight="1" x14ac:dyDescent="0.25">
      <c r="A34" s="95" t="s">
        <v>119</v>
      </c>
      <c r="B34" s="95"/>
      <c r="C34"/>
      <c r="D34" s="65"/>
      <c r="E34" s="65">
        <f>COUNTIF(Tabelle1[Spalte10],Auswertungen!A34)</f>
        <v>0</v>
      </c>
      <c r="F34" s="65"/>
      <c r="G34" s="65"/>
      <c r="H34" s="65"/>
      <c r="I34" s="65"/>
      <c r="J34" s="65"/>
      <c r="K34" s="65"/>
      <c r="L34" s="65"/>
      <c r="M34" s="65"/>
      <c r="N34" s="65"/>
    </row>
    <row r="35" spans="1:14" ht="14.1" customHeight="1" x14ac:dyDescent="0.25">
      <c r="A35" s="95" t="s">
        <v>120</v>
      </c>
      <c r="B35" s="95"/>
      <c r="C35"/>
      <c r="D35" s="65"/>
      <c r="E35" s="65">
        <f>COUNTIF(Tabelle1[Spalte10],Auswertungen!A35)</f>
        <v>0</v>
      </c>
      <c r="F35" s="65"/>
      <c r="G35" s="65"/>
      <c r="H35" s="65"/>
      <c r="I35" s="65"/>
      <c r="J35" s="65"/>
      <c r="K35" s="65"/>
      <c r="L35" s="65"/>
      <c r="M35" s="65"/>
      <c r="N35" s="65"/>
    </row>
    <row r="36" spans="1:14" ht="14.1" customHeight="1" x14ac:dyDescent="0.25">
      <c r="A36" s="95" t="s">
        <v>121</v>
      </c>
      <c r="B36" s="95"/>
      <c r="C36"/>
      <c r="D36" s="65"/>
      <c r="E36" s="65">
        <f>COUNTIF(Tabelle1[Spalte10],Auswertungen!A36)</f>
        <v>0</v>
      </c>
      <c r="F36" s="65"/>
      <c r="G36" s="65"/>
      <c r="H36" s="65"/>
      <c r="I36" s="65"/>
      <c r="J36" s="65"/>
      <c r="K36" s="65"/>
      <c r="L36" s="65"/>
      <c r="M36" s="65"/>
      <c r="N36" s="65"/>
    </row>
    <row r="37" spans="1:14" ht="14.1" customHeight="1" x14ac:dyDescent="0.25">
      <c r="A37" s="95" t="s">
        <v>122</v>
      </c>
      <c r="B37" s="95"/>
      <c r="C37"/>
      <c r="D37" s="65"/>
      <c r="E37" s="65">
        <f>COUNTIF(Tabelle1[Spalte10],Auswertungen!A37)</f>
        <v>0</v>
      </c>
      <c r="F37" s="65"/>
      <c r="G37" s="65"/>
      <c r="H37" s="65"/>
      <c r="I37" s="65"/>
      <c r="J37" s="65"/>
      <c r="K37" s="65"/>
      <c r="L37" s="65"/>
      <c r="M37" s="65"/>
      <c r="N37" s="65"/>
    </row>
    <row r="38" spans="1:14" ht="14.1" customHeight="1" x14ac:dyDescent="0.25">
      <c r="A38" s="95" t="s">
        <v>123</v>
      </c>
      <c r="B38" s="95"/>
      <c r="C38"/>
      <c r="D38" s="65"/>
      <c r="E38" s="65">
        <f>COUNTIF(Tabelle1[Spalte10],Auswertungen!A38)</f>
        <v>0</v>
      </c>
      <c r="F38" s="65"/>
      <c r="G38" s="65"/>
      <c r="H38" s="65"/>
      <c r="I38" s="65"/>
      <c r="J38" s="65"/>
      <c r="K38" s="65"/>
      <c r="L38" s="65"/>
      <c r="M38" s="65"/>
      <c r="N38" s="65"/>
    </row>
    <row r="39" spans="1:14" ht="14.1" customHeight="1" x14ac:dyDescent="0.25">
      <c r="A39" s="95" t="s">
        <v>124</v>
      </c>
      <c r="B39" s="95"/>
      <c r="C39"/>
      <c r="D39" s="65"/>
      <c r="E39" s="65">
        <f>COUNTIF(Tabelle1[Spalte10],Auswertungen!A39)</f>
        <v>0</v>
      </c>
      <c r="F39" s="65"/>
      <c r="G39" s="65"/>
      <c r="H39" s="65"/>
      <c r="I39" s="65"/>
      <c r="J39" s="65"/>
      <c r="K39" s="65"/>
      <c r="L39" s="65"/>
      <c r="M39" s="65"/>
      <c r="N39" s="65"/>
    </row>
    <row r="40" spans="1:14" ht="14.1" customHeight="1" x14ac:dyDescent="0.25">
      <c r="A40" s="95" t="s">
        <v>125</v>
      </c>
      <c r="B40" s="95"/>
      <c r="C40"/>
      <c r="D40" s="65"/>
      <c r="E40" s="65">
        <f>COUNTIF(Tabelle1[Spalte10],Auswertungen!A40)</f>
        <v>0</v>
      </c>
      <c r="F40" s="65"/>
      <c r="G40" s="65"/>
      <c r="H40" s="65"/>
      <c r="I40" s="65"/>
      <c r="J40" s="65"/>
      <c r="K40" s="65"/>
      <c r="L40" s="65"/>
      <c r="M40" s="65"/>
      <c r="N40" s="65"/>
    </row>
    <row r="41" spans="1:14" ht="14.1" customHeight="1" x14ac:dyDescent="0.25">
      <c r="A41" s="95" t="s">
        <v>126</v>
      </c>
      <c r="B41" s="95"/>
      <c r="C41"/>
      <c r="D41" s="65"/>
      <c r="E41" s="65">
        <f>COUNTIF(Tabelle1[Spalte10],Auswertungen!A41)</f>
        <v>0</v>
      </c>
      <c r="F41" s="65"/>
      <c r="G41" s="65"/>
      <c r="H41" s="65"/>
      <c r="I41" s="65"/>
      <c r="J41" s="65"/>
      <c r="K41" s="65"/>
      <c r="L41" s="65"/>
      <c r="M41" s="65"/>
      <c r="N41" s="65"/>
    </row>
    <row r="42" spans="1:14" ht="14.1" customHeight="1" x14ac:dyDescent="0.25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</row>
    <row r="43" spans="1:14" ht="14.1" customHeight="1" x14ac:dyDescent="0.25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</row>
    <row r="44" spans="1:14" ht="14.1" customHeight="1" x14ac:dyDescent="0.25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</row>
    <row r="45" spans="1:14" ht="14.1" customHeight="1" x14ac:dyDescent="0.25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</row>
    <row r="46" spans="1:14" ht="14.1" customHeight="1" x14ac:dyDescent="0.25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</row>
    <row r="47" spans="1:14" ht="14.1" customHeight="1" x14ac:dyDescent="0.25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</row>
    <row r="48" spans="1:14" ht="14.1" customHeight="1" x14ac:dyDescent="0.25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</row>
    <row r="49" spans="1:19" ht="14.1" customHeight="1" x14ac:dyDescent="0.25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</row>
    <row r="50" spans="1:19" ht="14.1" customHeight="1" x14ac:dyDescent="0.25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9" ht="14.1" customHeight="1" x14ac:dyDescent="0.25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</row>
    <row r="52" spans="1:19" ht="30" customHeight="1" x14ac:dyDescent="0.25">
      <c r="A52" s="65"/>
      <c r="B52" s="65"/>
      <c r="C52"/>
      <c r="D52"/>
      <c r="E52" s="91" t="s">
        <v>90</v>
      </c>
      <c r="F52" s="91"/>
      <c r="G52" s="89" t="s">
        <v>91</v>
      </c>
      <c r="H52" s="89"/>
      <c r="J52" s="65"/>
      <c r="K52" s="65"/>
      <c r="L52" s="65"/>
      <c r="M52" s="94" t="s">
        <v>24</v>
      </c>
      <c r="N52" s="94"/>
      <c r="O52" s="94"/>
      <c r="P52" s="94"/>
      <c r="Q52" s="94"/>
      <c r="R52" s="94"/>
      <c r="S52" s="94"/>
    </row>
    <row r="53" spans="1:19" ht="14.1" customHeight="1" x14ac:dyDescent="0.25">
      <c r="A53" s="65" t="s">
        <v>127</v>
      </c>
      <c r="B53" s="65"/>
      <c r="C53"/>
      <c r="D53"/>
      <c r="E53" s="89" cm="1">
        <f t="array" ref="E53">IFERROR(ROWS(_xlfn.UNIQUE(_xlfn._xlws.FILTER(Wohnen!AA12:AA327, LEN(Wohnen!AA12:AA327)&gt;0))),0)</f>
        <v>0</v>
      </c>
      <c r="F53" s="89"/>
      <c r="G53" s="89"/>
      <c r="H53" s="89"/>
      <c r="J53" s="65"/>
      <c r="K53" s="65"/>
      <c r="L53" s="65"/>
      <c r="M53" s="65"/>
      <c r="N53" s="65"/>
    </row>
    <row r="54" spans="1:19" ht="30" customHeight="1" x14ac:dyDescent="0.25">
      <c r="A54" s="65" t="s">
        <v>128</v>
      </c>
      <c r="B54" s="65"/>
      <c r="C54"/>
      <c r="D54"/>
      <c r="E54" s="91" t="s">
        <v>90</v>
      </c>
      <c r="F54" s="91"/>
      <c r="G54" s="89" t="s">
        <v>129</v>
      </c>
      <c r="H54" s="89"/>
      <c r="I54" s="89" t="s">
        <v>91</v>
      </c>
      <c r="J54" s="89"/>
      <c r="K54" s="89" t="s">
        <v>129</v>
      </c>
      <c r="L54" s="89"/>
      <c r="M54" s="65"/>
      <c r="N54" s="65"/>
    </row>
    <row r="55" spans="1:19" ht="14.1" customHeight="1" x14ac:dyDescent="0.25">
      <c r="A55" s="65"/>
      <c r="B55" s="65"/>
      <c r="C55"/>
      <c r="D55"/>
      <c r="E55" s="89">
        <f>COUNTIF(Wohnen!$AA$12:$AA$327,Auswertungen!A55)</f>
        <v>0</v>
      </c>
      <c r="F55" s="89"/>
      <c r="G55" s="90" t="e">
        <f>1/$F$4*E55</f>
        <v>#DIV/0!</v>
      </c>
      <c r="H55" s="90"/>
      <c r="I55" s="89"/>
      <c r="J55" s="89"/>
      <c r="K55" s="89"/>
      <c r="L55" s="89"/>
      <c r="M55" s="65"/>
      <c r="N55" s="65"/>
    </row>
    <row r="56" spans="1:19" ht="14.1" customHeight="1" x14ac:dyDescent="0.25">
      <c r="A56" s="65"/>
      <c r="B56" s="65"/>
      <c r="C56"/>
      <c r="D56"/>
      <c r="E56" s="89">
        <f>COUNTIF(Wohnen!$AA$12:$AA$327,Auswertungen!A56)</f>
        <v>0</v>
      </c>
      <c r="F56" s="89"/>
      <c r="G56" s="90" t="e">
        <f t="shared" ref="G56:G102" si="0">1/$F$4*E56</f>
        <v>#DIV/0!</v>
      </c>
      <c r="H56" s="90"/>
      <c r="I56" s="89"/>
      <c r="J56" s="89"/>
      <c r="K56" s="89"/>
      <c r="L56" s="89"/>
      <c r="M56" s="65"/>
      <c r="N56" s="65"/>
    </row>
    <row r="57" spans="1:19" ht="14.1" customHeight="1" x14ac:dyDescent="0.25">
      <c r="A57" s="65"/>
      <c r="B57" s="65"/>
      <c r="C57"/>
      <c r="D57"/>
      <c r="E57" s="89">
        <f>COUNTIF(Wohnen!$AA$12:$AA$327,Auswertungen!A57)</f>
        <v>0</v>
      </c>
      <c r="F57" s="89"/>
      <c r="G57" s="90" t="e">
        <f t="shared" si="0"/>
        <v>#DIV/0!</v>
      </c>
      <c r="H57" s="90"/>
      <c r="I57" s="89"/>
      <c r="J57" s="89"/>
      <c r="K57" s="89"/>
      <c r="L57" s="89"/>
      <c r="M57" s="65"/>
      <c r="N57" s="65"/>
    </row>
    <row r="58" spans="1:19" ht="14.1" customHeight="1" x14ac:dyDescent="0.25">
      <c r="A58" s="65"/>
      <c r="B58" s="65"/>
      <c r="C58"/>
      <c r="D58"/>
      <c r="E58" s="89">
        <f>COUNTIF(Wohnen!$AA$12:$AA$327,Auswertungen!A58)</f>
        <v>0</v>
      </c>
      <c r="F58" s="89"/>
      <c r="G58" s="90" t="e">
        <f t="shared" si="0"/>
        <v>#DIV/0!</v>
      </c>
      <c r="H58" s="90"/>
      <c r="I58" s="89"/>
      <c r="J58" s="89"/>
      <c r="K58" s="89"/>
      <c r="L58" s="89"/>
      <c r="M58" s="65"/>
      <c r="N58" s="65"/>
    </row>
    <row r="59" spans="1:19" ht="14.1" customHeight="1" x14ac:dyDescent="0.25">
      <c r="A59" s="65"/>
      <c r="B59" s="65"/>
      <c r="C59"/>
      <c r="D59"/>
      <c r="E59" s="89">
        <f>COUNTIF(Wohnen!$AA$12:$AA$327,Auswertungen!A59)</f>
        <v>0</v>
      </c>
      <c r="F59" s="89"/>
      <c r="G59" s="90" t="e">
        <f t="shared" si="0"/>
        <v>#DIV/0!</v>
      </c>
      <c r="H59" s="90"/>
      <c r="I59" s="89"/>
      <c r="J59" s="89"/>
      <c r="K59" s="89"/>
      <c r="L59" s="89"/>
      <c r="M59" s="65"/>
      <c r="N59" s="65"/>
    </row>
    <row r="60" spans="1:19" ht="14.1" customHeight="1" x14ac:dyDescent="0.25">
      <c r="A60" s="65"/>
      <c r="B60" s="65"/>
      <c r="C60"/>
      <c r="D60"/>
      <c r="E60" s="89">
        <f>COUNTIF(Wohnen!$AA$12:$AA$327,Auswertungen!A60)</f>
        <v>0</v>
      </c>
      <c r="F60" s="89"/>
      <c r="G60" s="90" t="e">
        <f t="shared" si="0"/>
        <v>#DIV/0!</v>
      </c>
      <c r="H60" s="90"/>
      <c r="I60" s="89"/>
      <c r="J60" s="89"/>
      <c r="K60" s="89"/>
      <c r="L60" s="89"/>
      <c r="M60" s="65"/>
      <c r="N60" s="65"/>
    </row>
    <row r="61" spans="1:19" ht="14.1" customHeight="1" x14ac:dyDescent="0.25">
      <c r="A61" s="65"/>
      <c r="B61" s="65"/>
      <c r="C61"/>
      <c r="D61"/>
      <c r="E61" s="89">
        <f>COUNTIF(Wohnen!$AA$12:$AA$327,Auswertungen!A61)</f>
        <v>0</v>
      </c>
      <c r="F61" s="89"/>
      <c r="G61" s="90" t="e">
        <f t="shared" si="0"/>
        <v>#DIV/0!</v>
      </c>
      <c r="H61" s="90"/>
      <c r="I61" s="89"/>
      <c r="J61" s="89"/>
      <c r="K61" s="89"/>
      <c r="L61" s="89"/>
      <c r="M61" s="65"/>
      <c r="N61" s="65"/>
    </row>
    <row r="62" spans="1:19" ht="14.1" customHeight="1" x14ac:dyDescent="0.25">
      <c r="A62" s="65"/>
      <c r="B62" s="65"/>
      <c r="C62"/>
      <c r="D62"/>
      <c r="E62" s="89">
        <f>COUNTIF(Wohnen!$AA$12:$AA$327,Auswertungen!A62)</f>
        <v>0</v>
      </c>
      <c r="F62" s="89"/>
      <c r="G62" s="90" t="e">
        <f t="shared" si="0"/>
        <v>#DIV/0!</v>
      </c>
      <c r="H62" s="90"/>
      <c r="I62" s="89"/>
      <c r="J62" s="89"/>
      <c r="K62" s="89"/>
      <c r="L62" s="89"/>
      <c r="M62" s="65"/>
      <c r="N62" s="65"/>
    </row>
    <row r="63" spans="1:19" ht="14.1" customHeight="1" x14ac:dyDescent="0.25">
      <c r="A63" s="65"/>
      <c r="B63" s="65"/>
      <c r="C63"/>
      <c r="D63"/>
      <c r="E63" s="89">
        <f>COUNTIF(Wohnen!$AA$12:$AA$327,Auswertungen!A63)</f>
        <v>0</v>
      </c>
      <c r="F63" s="89"/>
      <c r="G63" s="90" t="e">
        <f t="shared" si="0"/>
        <v>#DIV/0!</v>
      </c>
      <c r="H63" s="90"/>
      <c r="I63" s="89"/>
      <c r="J63" s="89"/>
      <c r="K63" s="89"/>
      <c r="L63" s="89"/>
      <c r="M63" s="65"/>
      <c r="N63" s="65"/>
    </row>
    <row r="64" spans="1:19" ht="14.1" customHeight="1" x14ac:dyDescent="0.25">
      <c r="A64" s="65"/>
      <c r="B64" s="65"/>
      <c r="C64"/>
      <c r="D64"/>
      <c r="E64" s="89">
        <f>COUNTIF(Wohnen!$AA$12:$AA$327,Auswertungen!A64)</f>
        <v>0</v>
      </c>
      <c r="F64" s="89"/>
      <c r="G64" s="90" t="e">
        <f t="shared" si="0"/>
        <v>#DIV/0!</v>
      </c>
      <c r="H64" s="90"/>
      <c r="I64" s="89"/>
      <c r="J64" s="89"/>
      <c r="K64" s="89"/>
      <c r="L64" s="89"/>
      <c r="M64" s="65"/>
      <c r="N64" s="65"/>
    </row>
    <row r="65" spans="1:19" ht="14.1" customHeight="1" x14ac:dyDescent="0.25">
      <c r="A65" s="65"/>
      <c r="B65" s="65"/>
      <c r="C65"/>
      <c r="D65"/>
      <c r="E65" s="89">
        <f>COUNTIF(Wohnen!$AA$12:$AA$327,Auswertungen!A65)</f>
        <v>0</v>
      </c>
      <c r="F65" s="89"/>
      <c r="G65" s="90" t="e">
        <f t="shared" si="0"/>
        <v>#DIV/0!</v>
      </c>
      <c r="H65" s="90"/>
      <c r="I65" s="89"/>
      <c r="J65" s="89"/>
      <c r="K65" s="89"/>
      <c r="L65" s="89"/>
      <c r="M65" s="65"/>
      <c r="N65" s="65"/>
    </row>
    <row r="66" spans="1:19" ht="14.1" customHeight="1" x14ac:dyDescent="0.25">
      <c r="A66" s="65"/>
      <c r="B66" s="65"/>
      <c r="C66"/>
      <c r="D66"/>
      <c r="E66" s="89">
        <f>COUNTIF(Wohnen!$AA$12:$AA$327,Auswertungen!A66)</f>
        <v>0</v>
      </c>
      <c r="F66" s="89"/>
      <c r="G66" s="90" t="e">
        <f t="shared" si="0"/>
        <v>#DIV/0!</v>
      </c>
      <c r="H66" s="90"/>
      <c r="I66" s="89"/>
      <c r="J66" s="89"/>
      <c r="K66" s="89"/>
      <c r="L66" s="89"/>
      <c r="M66" s="65"/>
      <c r="N66" s="65"/>
    </row>
    <row r="67" spans="1:19" ht="14.1" customHeight="1" x14ac:dyDescent="0.25">
      <c r="A67" s="65"/>
      <c r="B67" s="65"/>
      <c r="C67"/>
      <c r="D67"/>
      <c r="E67" s="89">
        <f>COUNTIF(Wohnen!$AA$12:$AA$327,Auswertungen!A67)</f>
        <v>0</v>
      </c>
      <c r="F67" s="89"/>
      <c r="G67" s="90" t="e">
        <f t="shared" si="0"/>
        <v>#DIV/0!</v>
      </c>
      <c r="H67" s="90"/>
      <c r="I67" s="89"/>
      <c r="J67" s="89"/>
      <c r="K67" s="89"/>
      <c r="L67" s="89"/>
      <c r="M67" s="65"/>
      <c r="N67" s="65"/>
    </row>
    <row r="68" spans="1:19" ht="14.1" customHeight="1" x14ac:dyDescent="0.25">
      <c r="A68" s="65"/>
      <c r="B68" s="65"/>
      <c r="C68"/>
      <c r="D68"/>
      <c r="E68" s="89">
        <f>COUNTIF(Wohnen!$AA$12:$AA$327,Auswertungen!A68)</f>
        <v>0</v>
      </c>
      <c r="F68" s="89"/>
      <c r="G68" s="90" t="e">
        <f t="shared" si="0"/>
        <v>#DIV/0!</v>
      </c>
      <c r="H68" s="90"/>
      <c r="I68" s="89"/>
      <c r="J68" s="89"/>
      <c r="K68" s="89"/>
      <c r="L68" s="89"/>
      <c r="M68" s="65"/>
      <c r="N68" s="65"/>
    </row>
    <row r="69" spans="1:19" ht="14.1" customHeight="1" x14ac:dyDescent="0.25">
      <c r="A69" s="65"/>
      <c r="B69" s="65"/>
      <c r="C69"/>
      <c r="D69"/>
      <c r="E69" s="89">
        <f>COUNTIF(Wohnen!$AA$12:$AA$327,Auswertungen!A69)</f>
        <v>0</v>
      </c>
      <c r="F69" s="89"/>
      <c r="G69" s="90" t="e">
        <f t="shared" si="0"/>
        <v>#DIV/0!</v>
      </c>
      <c r="H69" s="90"/>
      <c r="I69" s="89"/>
      <c r="J69" s="89"/>
      <c r="K69" s="89"/>
      <c r="L69" s="89"/>
      <c r="M69" s="65"/>
      <c r="N69" s="65"/>
    </row>
    <row r="70" spans="1:19" ht="14.1" customHeight="1" x14ac:dyDescent="0.25">
      <c r="A70" s="65"/>
      <c r="B70" s="65"/>
      <c r="C70"/>
      <c r="D70"/>
      <c r="E70" s="89">
        <f>COUNTIF(Wohnen!$AA$12:$AA$327,Auswertungen!A70)</f>
        <v>0</v>
      </c>
      <c r="F70" s="89"/>
      <c r="G70" s="90" t="e">
        <f t="shared" si="0"/>
        <v>#DIV/0!</v>
      </c>
      <c r="H70" s="90"/>
      <c r="I70" s="89"/>
      <c r="J70" s="89"/>
      <c r="K70" s="89"/>
      <c r="L70" s="89"/>
      <c r="M70" s="65"/>
      <c r="N70" s="65"/>
    </row>
    <row r="71" spans="1:19" ht="14.1" customHeight="1" x14ac:dyDescent="0.25">
      <c r="A71" s="65"/>
      <c r="B71" s="65"/>
      <c r="C71"/>
      <c r="D71"/>
      <c r="E71" s="89">
        <f>COUNTIF(Wohnen!$AA$12:$AA$327,Auswertungen!A71)</f>
        <v>0</v>
      </c>
      <c r="F71" s="89"/>
      <c r="G71" s="90" t="e">
        <f t="shared" si="0"/>
        <v>#DIV/0!</v>
      </c>
      <c r="H71" s="90"/>
      <c r="I71" s="89"/>
      <c r="J71" s="89"/>
      <c r="K71" s="89"/>
      <c r="L71" s="89"/>
      <c r="M71" s="65"/>
      <c r="N71" s="65"/>
    </row>
    <row r="72" spans="1:19" ht="14.1" customHeight="1" x14ac:dyDescent="0.25">
      <c r="A72" s="65"/>
      <c r="B72" s="65"/>
      <c r="C72"/>
      <c r="D72"/>
      <c r="E72" s="89">
        <f>COUNTIF(Wohnen!$AA$12:$AA$327,Auswertungen!A72)</f>
        <v>0</v>
      </c>
      <c r="F72" s="89"/>
      <c r="G72" s="90" t="e">
        <f t="shared" si="0"/>
        <v>#DIV/0!</v>
      </c>
      <c r="H72" s="90"/>
      <c r="I72" s="89"/>
      <c r="J72" s="89"/>
      <c r="K72" s="89"/>
      <c r="L72" s="89"/>
      <c r="M72" s="65"/>
      <c r="N72" s="65"/>
    </row>
    <row r="73" spans="1:19" ht="14.1" customHeight="1" x14ac:dyDescent="0.25">
      <c r="A73" s="65"/>
      <c r="B73" s="65"/>
      <c r="C73"/>
      <c r="D73"/>
      <c r="E73" s="89">
        <f>COUNTIF(Wohnen!$AA$12:$AA$327,Auswertungen!A73)</f>
        <v>0</v>
      </c>
      <c r="F73" s="89"/>
      <c r="G73" s="90" t="e">
        <f t="shared" si="0"/>
        <v>#DIV/0!</v>
      </c>
      <c r="H73" s="90"/>
      <c r="I73" s="89"/>
      <c r="J73" s="89"/>
      <c r="K73" s="89"/>
      <c r="L73" s="89"/>
      <c r="M73" s="65"/>
      <c r="N73" s="65"/>
    </row>
    <row r="74" spans="1:19" ht="14.1" customHeight="1" x14ac:dyDescent="0.25">
      <c r="A74" s="65"/>
      <c r="B74" s="65"/>
      <c r="C74"/>
      <c r="D74"/>
      <c r="E74" s="89">
        <f>COUNTIF(Wohnen!$AA$12:$AA$327,Auswertungen!A74)</f>
        <v>0</v>
      </c>
      <c r="F74" s="89"/>
      <c r="G74" s="90" t="e">
        <f t="shared" si="0"/>
        <v>#DIV/0!</v>
      </c>
      <c r="H74" s="90"/>
      <c r="I74" s="89"/>
      <c r="J74" s="89"/>
      <c r="K74" s="89"/>
      <c r="L74" s="89"/>
      <c r="M74" s="94" t="s">
        <v>25</v>
      </c>
      <c r="N74" s="94"/>
      <c r="O74" s="94"/>
      <c r="P74" s="94"/>
      <c r="Q74" s="94"/>
      <c r="R74" s="94"/>
      <c r="S74" s="94"/>
    </row>
    <row r="75" spans="1:19" ht="14.1" customHeight="1" x14ac:dyDescent="0.25">
      <c r="A75" s="65"/>
      <c r="B75" s="65"/>
      <c r="C75"/>
      <c r="D75"/>
      <c r="E75" s="89">
        <f>COUNTIF(Wohnen!$AA$12:$AA$327,Auswertungen!A75)</f>
        <v>0</v>
      </c>
      <c r="F75" s="89"/>
      <c r="G75" s="90" t="e">
        <f t="shared" si="0"/>
        <v>#DIV/0!</v>
      </c>
      <c r="H75" s="90"/>
      <c r="I75" s="89"/>
      <c r="J75" s="89"/>
      <c r="K75" s="89"/>
      <c r="L75" s="89"/>
      <c r="M75" s="65"/>
      <c r="N75" s="65"/>
    </row>
    <row r="76" spans="1:19" ht="14.1" customHeight="1" x14ac:dyDescent="0.25">
      <c r="A76" s="65"/>
      <c r="B76" s="65"/>
      <c r="C76"/>
      <c r="D76"/>
      <c r="E76" s="89">
        <f>COUNTIF(Wohnen!$AA$12:$AA$327,Auswertungen!A76)</f>
        <v>0</v>
      </c>
      <c r="F76" s="89"/>
      <c r="G76" s="90" t="e">
        <f t="shared" si="0"/>
        <v>#DIV/0!</v>
      </c>
      <c r="H76" s="90"/>
      <c r="I76" s="89"/>
      <c r="J76" s="89"/>
      <c r="K76" s="89"/>
      <c r="L76" s="89"/>
      <c r="M76" s="65"/>
      <c r="N76" s="65"/>
    </row>
    <row r="77" spans="1:19" ht="14.1" customHeight="1" x14ac:dyDescent="0.25">
      <c r="A77" s="65"/>
      <c r="B77" s="65"/>
      <c r="C77"/>
      <c r="D77"/>
      <c r="E77" s="89">
        <f>COUNTIF(Wohnen!$AA$12:$AA$327,Auswertungen!A77)</f>
        <v>0</v>
      </c>
      <c r="F77" s="89"/>
      <c r="G77" s="90" t="e">
        <f t="shared" si="0"/>
        <v>#DIV/0!</v>
      </c>
      <c r="H77" s="90"/>
      <c r="I77" s="89"/>
      <c r="J77" s="89"/>
      <c r="K77" s="89"/>
      <c r="L77" s="89"/>
      <c r="M77" s="65"/>
      <c r="N77" s="65"/>
    </row>
    <row r="78" spans="1:19" ht="14.1" customHeight="1" x14ac:dyDescent="0.25">
      <c r="A78" s="65"/>
      <c r="B78" s="65"/>
      <c r="C78"/>
      <c r="D78"/>
      <c r="E78" s="89">
        <f>COUNTIF(Wohnen!$AA$12:$AA$327,Auswertungen!A78)</f>
        <v>0</v>
      </c>
      <c r="F78" s="89"/>
      <c r="G78" s="90" t="e">
        <f t="shared" si="0"/>
        <v>#DIV/0!</v>
      </c>
      <c r="H78" s="90"/>
      <c r="I78" s="89"/>
      <c r="J78" s="89"/>
      <c r="K78" s="89"/>
      <c r="L78" s="89"/>
      <c r="M78" s="65"/>
      <c r="N78" s="65"/>
    </row>
    <row r="79" spans="1:19" ht="14.1" customHeight="1" x14ac:dyDescent="0.25">
      <c r="A79" s="65"/>
      <c r="B79" s="65"/>
      <c r="C79"/>
      <c r="D79"/>
      <c r="E79" s="89">
        <f>COUNTIF(Wohnen!$AA$12:$AA$327,Auswertungen!A79)</f>
        <v>0</v>
      </c>
      <c r="F79" s="89"/>
      <c r="G79" s="90" t="e">
        <f t="shared" si="0"/>
        <v>#DIV/0!</v>
      </c>
      <c r="H79" s="90"/>
      <c r="I79" s="89"/>
      <c r="J79" s="89"/>
      <c r="K79" s="89"/>
      <c r="L79" s="89"/>
      <c r="M79" s="65"/>
      <c r="N79" s="65"/>
    </row>
    <row r="80" spans="1:19" ht="14.1" customHeight="1" x14ac:dyDescent="0.25">
      <c r="A80" s="65"/>
      <c r="B80" s="65"/>
      <c r="C80"/>
      <c r="D80"/>
      <c r="E80" s="89">
        <f>COUNTIF(Wohnen!$AA$12:$AA$327,Auswertungen!A80)</f>
        <v>0</v>
      </c>
      <c r="F80" s="89"/>
      <c r="G80" s="90" t="e">
        <f t="shared" si="0"/>
        <v>#DIV/0!</v>
      </c>
      <c r="H80" s="90"/>
      <c r="I80" s="89"/>
      <c r="J80" s="89"/>
      <c r="K80" s="89"/>
      <c r="L80" s="89"/>
      <c r="M80" s="65"/>
      <c r="N80" s="65"/>
    </row>
    <row r="81" spans="1:14" ht="14.1" customHeight="1" x14ac:dyDescent="0.25">
      <c r="A81" s="65"/>
      <c r="B81" s="65"/>
      <c r="C81"/>
      <c r="D81"/>
      <c r="E81" s="89">
        <f>COUNTIF(Wohnen!$AA$12:$AA$327,Auswertungen!A81)</f>
        <v>0</v>
      </c>
      <c r="F81" s="89"/>
      <c r="G81" s="90" t="e">
        <f t="shared" si="0"/>
        <v>#DIV/0!</v>
      </c>
      <c r="H81" s="90"/>
      <c r="I81" s="89"/>
      <c r="J81" s="89"/>
      <c r="K81" s="89"/>
      <c r="L81" s="89"/>
      <c r="M81" s="65"/>
      <c r="N81" s="65"/>
    </row>
    <row r="82" spans="1:14" ht="14.1" customHeight="1" x14ac:dyDescent="0.25">
      <c r="A82" s="65"/>
      <c r="B82" s="65"/>
      <c r="C82"/>
      <c r="D82"/>
      <c r="E82" s="89">
        <f>COUNTIF(Wohnen!$AA$12:$AA$327,Auswertungen!A82)</f>
        <v>0</v>
      </c>
      <c r="F82" s="89"/>
      <c r="G82" s="90" t="e">
        <f t="shared" si="0"/>
        <v>#DIV/0!</v>
      </c>
      <c r="H82" s="90"/>
      <c r="I82" s="89"/>
      <c r="J82" s="89"/>
      <c r="K82" s="89"/>
      <c r="L82" s="89"/>
      <c r="M82" s="65"/>
      <c r="N82" s="65"/>
    </row>
    <row r="83" spans="1:14" ht="14.1" customHeight="1" x14ac:dyDescent="0.25">
      <c r="A83" s="65"/>
      <c r="B83" s="65"/>
      <c r="C83"/>
      <c r="D83"/>
      <c r="E83" s="89">
        <f>COUNTIF(Wohnen!$AA$12:$AA$327,Auswertungen!A83)</f>
        <v>0</v>
      </c>
      <c r="F83" s="89"/>
      <c r="G83" s="90" t="e">
        <f t="shared" si="0"/>
        <v>#DIV/0!</v>
      </c>
      <c r="H83" s="90"/>
      <c r="I83" s="89"/>
      <c r="J83" s="89"/>
      <c r="K83" s="89"/>
      <c r="L83" s="89"/>
      <c r="M83" s="65"/>
      <c r="N83" s="65"/>
    </row>
    <row r="84" spans="1:14" ht="14.1" customHeight="1" x14ac:dyDescent="0.25">
      <c r="A84" s="65"/>
      <c r="B84" s="65"/>
      <c r="C84"/>
      <c r="D84"/>
      <c r="E84" s="89">
        <f>COUNTIF(Wohnen!$AA$12:$AA$327,Auswertungen!A84)</f>
        <v>0</v>
      </c>
      <c r="F84" s="89"/>
      <c r="G84" s="90" t="e">
        <f t="shared" si="0"/>
        <v>#DIV/0!</v>
      </c>
      <c r="H84" s="90"/>
      <c r="I84" s="89"/>
      <c r="J84" s="89"/>
      <c r="K84" s="89"/>
      <c r="L84" s="89"/>
      <c r="M84" s="65"/>
      <c r="N84" s="65"/>
    </row>
    <row r="85" spans="1:14" ht="14.1" customHeight="1" x14ac:dyDescent="0.25">
      <c r="A85" s="65"/>
      <c r="B85" s="65"/>
      <c r="C85"/>
      <c r="D85"/>
      <c r="E85" s="89">
        <f>COUNTIF(Wohnen!$AA$12:$AA$327,Auswertungen!A85)</f>
        <v>0</v>
      </c>
      <c r="F85" s="89"/>
      <c r="G85" s="90" t="e">
        <f t="shared" si="0"/>
        <v>#DIV/0!</v>
      </c>
      <c r="H85" s="90"/>
      <c r="I85" s="89"/>
      <c r="J85" s="89"/>
      <c r="K85" s="89"/>
      <c r="L85" s="89"/>
      <c r="M85" s="65"/>
      <c r="N85" s="65"/>
    </row>
    <row r="86" spans="1:14" ht="14.1" customHeight="1" x14ac:dyDescent="0.25">
      <c r="A86" s="65"/>
      <c r="B86" s="65"/>
      <c r="C86"/>
      <c r="D86"/>
      <c r="E86" s="89">
        <f>COUNTIF(Wohnen!$AA$12:$AA$327,Auswertungen!A86)</f>
        <v>0</v>
      </c>
      <c r="F86" s="89"/>
      <c r="G86" s="90" t="e">
        <f t="shared" si="0"/>
        <v>#DIV/0!</v>
      </c>
      <c r="H86" s="90"/>
      <c r="I86" s="89"/>
      <c r="J86" s="89"/>
      <c r="K86" s="89"/>
      <c r="L86" s="89"/>
      <c r="M86" s="65"/>
      <c r="N86" s="65"/>
    </row>
    <row r="87" spans="1:14" ht="14.1" customHeight="1" x14ac:dyDescent="0.25">
      <c r="A87" s="65"/>
      <c r="B87" s="65"/>
      <c r="C87"/>
      <c r="D87"/>
      <c r="E87" s="89">
        <f>COUNTIF(Wohnen!$AA$12:$AA$327,Auswertungen!A87)</f>
        <v>0</v>
      </c>
      <c r="F87" s="89"/>
      <c r="G87" s="90" t="e">
        <f t="shared" si="0"/>
        <v>#DIV/0!</v>
      </c>
      <c r="H87" s="90"/>
      <c r="I87" s="89"/>
      <c r="J87" s="89"/>
      <c r="K87" s="89"/>
      <c r="L87" s="89"/>
      <c r="M87" s="65"/>
      <c r="N87" s="65"/>
    </row>
    <row r="88" spans="1:14" ht="14.1" customHeight="1" x14ac:dyDescent="0.25">
      <c r="A88" s="65"/>
      <c r="B88" s="65"/>
      <c r="C88"/>
      <c r="D88"/>
      <c r="E88" s="89">
        <f>COUNTIF(Wohnen!$AA$12:$AA$327,Auswertungen!A88)</f>
        <v>0</v>
      </c>
      <c r="F88" s="89"/>
      <c r="G88" s="90" t="e">
        <f t="shared" si="0"/>
        <v>#DIV/0!</v>
      </c>
      <c r="H88" s="90"/>
      <c r="I88" s="89"/>
      <c r="J88" s="89"/>
      <c r="K88" s="89"/>
      <c r="L88" s="89"/>
      <c r="M88" s="65"/>
      <c r="N88" s="65"/>
    </row>
    <row r="89" spans="1:14" ht="14.1" customHeight="1" x14ac:dyDescent="0.25">
      <c r="A89" s="65"/>
      <c r="B89" s="65"/>
      <c r="C89"/>
      <c r="D89"/>
      <c r="E89" s="89">
        <f>COUNTIF(Wohnen!$AA$12:$AA$327,Auswertungen!A89)</f>
        <v>0</v>
      </c>
      <c r="F89" s="89"/>
      <c r="G89" s="90" t="e">
        <f t="shared" si="0"/>
        <v>#DIV/0!</v>
      </c>
      <c r="H89" s="90"/>
      <c r="I89" s="89"/>
      <c r="J89" s="89"/>
      <c r="K89" s="89"/>
      <c r="L89" s="89"/>
      <c r="M89" s="65"/>
      <c r="N89" s="65"/>
    </row>
    <row r="90" spans="1:14" ht="14.1" customHeight="1" x14ac:dyDescent="0.25">
      <c r="A90" s="65"/>
      <c r="B90" s="65"/>
      <c r="C90"/>
      <c r="D90"/>
      <c r="E90" s="89">
        <f>COUNTIF(Wohnen!$AA$12:$AA$327,Auswertungen!A90)</f>
        <v>0</v>
      </c>
      <c r="F90" s="89"/>
      <c r="G90" s="90" t="e">
        <f t="shared" si="0"/>
        <v>#DIV/0!</v>
      </c>
      <c r="H90" s="90"/>
      <c r="I90" s="89"/>
      <c r="J90" s="89"/>
      <c r="K90" s="89"/>
      <c r="L90" s="89"/>
      <c r="M90" s="65"/>
      <c r="N90" s="65"/>
    </row>
    <row r="91" spans="1:14" ht="14.1" customHeight="1" x14ac:dyDescent="0.25">
      <c r="A91" s="65"/>
      <c r="B91" s="65"/>
      <c r="C91"/>
      <c r="D91"/>
      <c r="E91" s="89">
        <f>COUNTIF(Wohnen!$AA$12:$AA$327,Auswertungen!A91)</f>
        <v>0</v>
      </c>
      <c r="F91" s="89"/>
      <c r="G91" s="90" t="e">
        <f t="shared" si="0"/>
        <v>#DIV/0!</v>
      </c>
      <c r="H91" s="90"/>
      <c r="I91" s="89"/>
      <c r="J91" s="89"/>
      <c r="K91" s="89"/>
      <c r="L91" s="89"/>
      <c r="M91" s="65"/>
      <c r="N91" s="65"/>
    </row>
    <row r="92" spans="1:14" ht="14.1" customHeight="1" x14ac:dyDescent="0.25">
      <c r="A92" s="65"/>
      <c r="B92" s="65"/>
      <c r="C92"/>
      <c r="D92"/>
      <c r="E92" s="89">
        <f>COUNTIF(Wohnen!$AA$12:$AA$327,Auswertungen!A92)</f>
        <v>0</v>
      </c>
      <c r="F92" s="89"/>
      <c r="G92" s="90" t="e">
        <f t="shared" si="0"/>
        <v>#DIV/0!</v>
      </c>
      <c r="H92" s="90"/>
      <c r="I92" s="89"/>
      <c r="J92" s="89"/>
      <c r="K92" s="89"/>
      <c r="L92" s="89"/>
      <c r="M92" s="65"/>
      <c r="N92" s="65"/>
    </row>
    <row r="93" spans="1:14" ht="14.1" customHeight="1" x14ac:dyDescent="0.25">
      <c r="A93" s="65"/>
      <c r="B93" s="65"/>
      <c r="C93"/>
      <c r="D93"/>
      <c r="E93" s="89">
        <f>COUNTIF(Wohnen!$AA$12:$AA$327,Auswertungen!A93)</f>
        <v>0</v>
      </c>
      <c r="F93" s="89"/>
      <c r="G93" s="90" t="e">
        <f t="shared" si="0"/>
        <v>#DIV/0!</v>
      </c>
      <c r="H93" s="90"/>
      <c r="I93" s="89"/>
      <c r="J93" s="89"/>
      <c r="K93" s="89"/>
      <c r="L93" s="89"/>
      <c r="M93" s="65"/>
      <c r="N93" s="65"/>
    </row>
    <row r="94" spans="1:14" ht="14.1" customHeight="1" x14ac:dyDescent="0.25">
      <c r="A94" s="65"/>
      <c r="B94" s="65"/>
      <c r="C94"/>
      <c r="D94"/>
      <c r="E94" s="89">
        <f>COUNTIF(Wohnen!$AA$12:$AA$327,Auswertungen!A94)</f>
        <v>0</v>
      </c>
      <c r="F94" s="89"/>
      <c r="G94" s="90" t="e">
        <f t="shared" si="0"/>
        <v>#DIV/0!</v>
      </c>
      <c r="H94" s="90"/>
      <c r="I94" s="89"/>
      <c r="J94" s="89"/>
      <c r="K94" s="89"/>
      <c r="L94" s="89"/>
      <c r="M94" s="65"/>
      <c r="N94" s="65"/>
    </row>
    <row r="95" spans="1:14" ht="14.1" customHeight="1" x14ac:dyDescent="0.25">
      <c r="A95" s="65"/>
      <c r="B95" s="65"/>
      <c r="C95"/>
      <c r="D95"/>
      <c r="E95" s="89">
        <f>COUNTIF(Wohnen!$AA$12:$AA$327,Auswertungen!A95)</f>
        <v>0</v>
      </c>
      <c r="F95" s="89"/>
      <c r="G95" s="90" t="e">
        <f t="shared" si="0"/>
        <v>#DIV/0!</v>
      </c>
      <c r="H95" s="90"/>
      <c r="I95" s="89"/>
      <c r="J95" s="89"/>
      <c r="K95" s="89"/>
      <c r="L95" s="89"/>
      <c r="M95" s="65"/>
      <c r="N95" s="65"/>
    </row>
    <row r="96" spans="1:14" ht="14.1" customHeight="1" x14ac:dyDescent="0.25">
      <c r="A96" s="65"/>
      <c r="B96" s="65"/>
      <c r="C96"/>
      <c r="D96"/>
      <c r="E96" s="89">
        <f>COUNTIF(Wohnen!$AA$12:$AA$327,Auswertungen!A96)</f>
        <v>0</v>
      </c>
      <c r="F96" s="89"/>
      <c r="G96" s="90" t="e">
        <f t="shared" si="0"/>
        <v>#DIV/0!</v>
      </c>
      <c r="H96" s="90"/>
      <c r="I96" s="89"/>
      <c r="J96" s="89"/>
      <c r="K96" s="89"/>
      <c r="L96" s="89"/>
      <c r="M96" s="65"/>
      <c r="N96" s="65"/>
    </row>
    <row r="97" spans="1:19" ht="14.1" customHeight="1" x14ac:dyDescent="0.25">
      <c r="A97" s="65"/>
      <c r="B97" s="65"/>
      <c r="C97"/>
      <c r="D97"/>
      <c r="E97" s="89">
        <f>COUNTIF(Wohnen!$AA$12:$AA$327,Auswertungen!A97)</f>
        <v>0</v>
      </c>
      <c r="F97" s="89"/>
      <c r="G97" s="90" t="e">
        <f t="shared" si="0"/>
        <v>#DIV/0!</v>
      </c>
      <c r="H97" s="90"/>
      <c r="I97" s="89"/>
      <c r="J97" s="89"/>
      <c r="K97" s="89"/>
      <c r="L97" s="89"/>
      <c r="M97" s="65"/>
      <c r="N97" s="65"/>
    </row>
    <row r="98" spans="1:19" ht="14.1" customHeight="1" x14ac:dyDescent="0.25">
      <c r="A98" s="65"/>
      <c r="B98" s="65"/>
      <c r="C98"/>
      <c r="D98"/>
      <c r="E98" s="89">
        <f>COUNTIF(Wohnen!$AA$12:$AA$327,Auswertungen!A98)</f>
        <v>0</v>
      </c>
      <c r="F98" s="89"/>
      <c r="G98" s="90" t="e">
        <f t="shared" si="0"/>
        <v>#DIV/0!</v>
      </c>
      <c r="H98" s="90"/>
      <c r="I98" s="89"/>
      <c r="J98" s="89"/>
      <c r="K98" s="89"/>
      <c r="L98" s="89"/>
      <c r="M98" s="65"/>
      <c r="N98" s="65"/>
    </row>
    <row r="99" spans="1:19" ht="14.1" customHeight="1" x14ac:dyDescent="0.25">
      <c r="A99" s="65"/>
      <c r="B99" s="65"/>
      <c r="C99"/>
      <c r="D99"/>
      <c r="E99" s="89">
        <f>COUNTIF(Wohnen!$AA$12:$AA$327,Auswertungen!A99)</f>
        <v>0</v>
      </c>
      <c r="F99" s="89"/>
      <c r="G99" s="90" t="e">
        <f t="shared" si="0"/>
        <v>#DIV/0!</v>
      </c>
      <c r="H99" s="90"/>
      <c r="I99" s="89"/>
      <c r="J99" s="89"/>
      <c r="K99" s="89"/>
      <c r="L99" s="89"/>
      <c r="M99" s="65"/>
      <c r="N99" s="65"/>
    </row>
    <row r="100" spans="1:19" ht="14.1" customHeight="1" x14ac:dyDescent="0.25">
      <c r="A100" s="65"/>
      <c r="B100" s="65"/>
      <c r="C100"/>
      <c r="D100"/>
      <c r="E100" s="89">
        <f>COUNTIF(Wohnen!$AA$12:$AA$327,Auswertungen!A100)</f>
        <v>0</v>
      </c>
      <c r="F100" s="89"/>
      <c r="G100" s="90" t="e">
        <f t="shared" si="0"/>
        <v>#DIV/0!</v>
      </c>
      <c r="H100" s="90"/>
      <c r="I100" s="89"/>
      <c r="J100" s="89"/>
      <c r="K100" s="89"/>
      <c r="L100" s="89"/>
      <c r="M100" s="65"/>
      <c r="N100" s="65"/>
    </row>
    <row r="101" spans="1:19" ht="14.1" customHeight="1" x14ac:dyDescent="0.25">
      <c r="A101" s="65"/>
      <c r="B101" s="65"/>
      <c r="C101"/>
      <c r="D101"/>
      <c r="E101" s="89">
        <f>COUNTIF(Wohnen!$AA$12:$AA$327,Auswertungen!A101)</f>
        <v>0</v>
      </c>
      <c r="F101" s="89"/>
      <c r="G101" s="90" t="e">
        <f t="shared" si="0"/>
        <v>#DIV/0!</v>
      </c>
      <c r="H101" s="90"/>
      <c r="I101" s="89"/>
      <c r="J101" s="89"/>
      <c r="K101" s="89"/>
      <c r="L101" s="89"/>
      <c r="M101" s="65"/>
      <c r="N101" s="65"/>
    </row>
    <row r="102" spans="1:19" ht="14.1" customHeight="1" x14ac:dyDescent="0.25">
      <c r="A102" s="65"/>
      <c r="B102" s="65"/>
      <c r="C102"/>
      <c r="D102"/>
      <c r="E102" s="89">
        <f>COUNTIF(Wohnen!$AA$12:$AA$327,Auswertungen!A102)</f>
        <v>0</v>
      </c>
      <c r="F102" s="89"/>
      <c r="G102" s="90" t="e">
        <f t="shared" si="0"/>
        <v>#DIV/0!</v>
      </c>
      <c r="H102" s="90"/>
      <c r="I102" s="89"/>
      <c r="J102" s="89"/>
      <c r="K102" s="89"/>
      <c r="L102" s="89"/>
      <c r="M102" s="65"/>
      <c r="N102" s="65"/>
    </row>
    <row r="103" spans="1:19" ht="14.1" customHeight="1" x14ac:dyDescent="0.25">
      <c r="A103" s="65"/>
      <c r="B103" s="65"/>
      <c r="C103"/>
      <c r="D103"/>
      <c r="E103" s="65"/>
      <c r="F103" s="65"/>
      <c r="G103" s="65"/>
      <c r="H103" s="65"/>
      <c r="I103" s="65"/>
      <c r="J103" s="65"/>
      <c r="K103" s="65"/>
      <c r="L103" s="65"/>
      <c r="M103" s="65"/>
      <c r="N103" s="65"/>
    </row>
    <row r="104" spans="1:19" ht="21.75" customHeight="1" x14ac:dyDescent="0.25">
      <c r="A104" s="92" t="s">
        <v>130</v>
      </c>
      <c r="B104" s="92"/>
      <c r="C104" s="92"/>
      <c r="D104" s="92"/>
      <c r="E104" s="92"/>
      <c r="F104" s="92"/>
      <c r="G104" s="65"/>
      <c r="H104" s="65"/>
      <c r="I104" s="65"/>
      <c r="J104" s="65"/>
      <c r="K104" s="65"/>
      <c r="L104" s="65"/>
      <c r="M104" s="94" t="s">
        <v>131</v>
      </c>
      <c r="N104" s="94"/>
      <c r="O104" s="94"/>
      <c r="P104" s="94"/>
      <c r="Q104" s="94"/>
      <c r="R104" s="94"/>
      <c r="S104" s="94"/>
    </row>
    <row r="105" spans="1:19" ht="14.1" customHeight="1" x14ac:dyDescent="0.25">
      <c r="A105" s="65" t="s">
        <v>132</v>
      </c>
      <c r="B105" s="65"/>
      <c r="C105" s="65"/>
      <c r="D105" s="65"/>
      <c r="E105" s="65"/>
      <c r="F105"/>
      <c r="G105" s="65"/>
      <c r="H105" s="65">
        <f>COUNTIF(Tabelle1[Spalte522],"&gt;0")</f>
        <v>0</v>
      </c>
      <c r="I105" s="65"/>
      <c r="J105" s="65"/>
      <c r="K105" s="65"/>
      <c r="L105" s="65"/>
      <c r="M105" s="65"/>
      <c r="N105" s="65"/>
    </row>
    <row r="106" spans="1:19" ht="14.1" customHeight="1" x14ac:dyDescent="0.25">
      <c r="A106" s="65" t="s">
        <v>133</v>
      </c>
      <c r="B106" s="65"/>
      <c r="C106" s="65"/>
      <c r="D106" s="65"/>
      <c r="E106" s="65"/>
      <c r="F106"/>
      <c r="G106" s="65"/>
      <c r="H106" s="65">
        <f>COUNTIF(Tabelle1[Spalte522],"&lt;0")</f>
        <v>0</v>
      </c>
      <c r="I106" s="65"/>
      <c r="J106" s="65"/>
      <c r="K106" s="65"/>
      <c r="L106" s="65"/>
      <c r="M106" s="65"/>
      <c r="N106" s="65"/>
    </row>
    <row r="107" spans="1:19" ht="14.1" customHeight="1" x14ac:dyDescent="0.25">
      <c r="A107" s="65"/>
      <c r="B107" s="65"/>
      <c r="C107" s="65"/>
      <c r="D107" s="65"/>
      <c r="E107" s="65"/>
      <c r="F107"/>
      <c r="G107" s="65"/>
      <c r="H107" s="65"/>
      <c r="I107" s="65"/>
      <c r="J107" s="65"/>
      <c r="K107" s="65"/>
      <c r="L107" s="65"/>
      <c r="M107" s="65"/>
      <c r="N107" s="65"/>
    </row>
    <row r="108" spans="1:19" ht="14.1" customHeight="1" x14ac:dyDescent="0.25">
      <c r="A108" s="65" t="s">
        <v>134</v>
      </c>
      <c r="B108" s="65"/>
      <c r="C108" s="65"/>
      <c r="D108" s="65"/>
      <c r="E108" s="65"/>
      <c r="F108"/>
      <c r="G108" s="65"/>
      <c r="H108" s="65">
        <f>COUNTA(Tabelle1[[Spalte54]:[Spalte8]])</f>
        <v>0</v>
      </c>
      <c r="I108" s="65"/>
      <c r="J108" s="65"/>
      <c r="K108" s="65"/>
      <c r="L108" s="65"/>
      <c r="M108" s="65"/>
      <c r="N108" s="65"/>
    </row>
    <row r="109" spans="1:19" ht="14.1" customHeight="1" x14ac:dyDescent="0.25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</row>
    <row r="110" spans="1:19" ht="27.75" customHeight="1" x14ac:dyDescent="0.25">
      <c r="B110" s="65"/>
      <c r="C110" s="93" t="s">
        <v>135</v>
      </c>
      <c r="D110" s="93"/>
      <c r="E110" s="93" t="s">
        <v>136</v>
      </c>
      <c r="F110" s="93"/>
      <c r="G110" s="93" t="s">
        <v>137</v>
      </c>
      <c r="H110" s="93"/>
      <c r="I110" s="93" t="s">
        <v>138</v>
      </c>
      <c r="J110" s="93"/>
      <c r="K110" s="93" t="s">
        <v>96</v>
      </c>
      <c r="L110" s="93"/>
      <c r="M110" s="65"/>
      <c r="N110" s="65"/>
    </row>
    <row r="111" spans="1:19" ht="54" customHeight="1" x14ac:dyDescent="0.25">
      <c r="A111" s="89" t="s">
        <v>24</v>
      </c>
      <c r="B111" s="89"/>
      <c r="C111" s="66" t="s">
        <v>139</v>
      </c>
      <c r="D111" s="66" t="s">
        <v>91</v>
      </c>
      <c r="E111" s="66" t="s">
        <v>139</v>
      </c>
      <c r="F111" s="66" t="s">
        <v>91</v>
      </c>
      <c r="G111" s="66" t="s">
        <v>139</v>
      </c>
      <c r="H111" s="66" t="s">
        <v>91</v>
      </c>
      <c r="I111" s="66" t="s">
        <v>139</v>
      </c>
      <c r="J111" s="66" t="s">
        <v>91</v>
      </c>
      <c r="K111" s="66" t="s">
        <v>139</v>
      </c>
      <c r="L111" s="66" t="s">
        <v>91</v>
      </c>
      <c r="M111" s="65"/>
      <c r="N111" s="65"/>
    </row>
    <row r="112" spans="1:19" ht="39.75" customHeight="1" x14ac:dyDescent="0.25">
      <c r="A112" s="91" t="s">
        <v>140</v>
      </c>
      <c r="B112" s="91"/>
      <c r="C112" s="65">
        <f>COUNTIFS(Tabelle1[Spalte4],"&lt;&gt;",Tabelle1[Spalte51],"&lt;&gt;",Tabelle1[Spalte534],"&lt;&gt;")</f>
        <v>0</v>
      </c>
      <c r="D112" s="65"/>
      <c r="E112" s="65">
        <f>COUNTIFS(Tabelle1[Spalte5],"&lt;&gt;",Tabelle1[Spalte51],"&lt;&gt;",Tabelle1[Spalte534],"&lt;&gt;")</f>
        <v>0</v>
      </c>
      <c r="F112" s="65"/>
      <c r="G112" s="65">
        <f>COUNTIFS(Tabelle1[Spalte58],"&lt;&gt;",Tabelle1[Spalte51],"&lt;&gt;",Tabelle1[Spalte534],"&lt;&gt;")</f>
        <v>0</v>
      </c>
      <c r="H112" s="65"/>
      <c r="I112" s="65">
        <f>COUNTIFS(Tabelle1[Spalte6],"&lt;&gt;",Tabelle1[Spalte51],"&lt;&gt;",Tabelle1[Spalte534],"&lt;&gt;")</f>
        <v>0</v>
      </c>
      <c r="J112" s="65"/>
      <c r="K112" s="65">
        <f>COUNTIFS(Tabelle1[Spalte7],"&lt;&gt;",Tabelle1[Spalte51],"&lt;&gt;",Tabelle1[Spalte534],"&lt;&gt;")</f>
        <v>0</v>
      </c>
      <c r="L112" s="65"/>
      <c r="M112" s="65"/>
      <c r="N112" s="65"/>
    </row>
    <row r="113" spans="1:19" ht="51.75" customHeight="1" x14ac:dyDescent="0.25">
      <c r="A113" s="91" t="s">
        <v>141</v>
      </c>
      <c r="B113" s="91"/>
      <c r="C113" s="65">
        <f>COUNTIFS(Tabelle1[Spalte4],"&lt;&gt;",Tabelle1[Spalte51],"&lt;&gt;",Tabelle1[Spalte533],"&lt;&gt;")</f>
        <v>0</v>
      </c>
      <c r="D113" s="65"/>
      <c r="E113" s="65">
        <f>COUNTIFS(Tabelle1[Spalte5],"&lt;&gt;",Tabelle1[Spalte51],"&lt;&gt;",Tabelle1[Spalte533],"&lt;&gt;")</f>
        <v>0</v>
      </c>
      <c r="F113" s="65"/>
      <c r="G113" s="65">
        <f>COUNTIFS(Tabelle1[Spalte58],"&lt;&gt;",Tabelle1[Spalte51],"&lt;&gt;",Tabelle1[Spalte533],"&lt;&gt;")</f>
        <v>0</v>
      </c>
      <c r="H113" s="65"/>
      <c r="I113" s="65">
        <f>COUNTIFS(Tabelle1[Spalte6],"&lt;&gt;",Tabelle1[Spalte51],"&lt;&gt;",Tabelle1[Spalte533],"&lt;&gt;")</f>
        <v>0</v>
      </c>
      <c r="J113" s="65"/>
      <c r="K113" s="65">
        <f>COUNTIFS(Tabelle1[Spalte7],"&lt;&gt;",Tabelle1[Spalte51],"&lt;&gt;",Tabelle1[Spalte533],"&lt;&gt;")</f>
        <v>0</v>
      </c>
      <c r="L113" s="65"/>
      <c r="M113" s="65"/>
      <c r="N113" s="65"/>
    </row>
    <row r="114" spans="1:19" ht="40.5" customHeight="1" x14ac:dyDescent="0.25">
      <c r="A114" s="91" t="s">
        <v>44</v>
      </c>
      <c r="B114" s="91"/>
      <c r="C114" s="65">
        <f>COUNTIFS(Tabelle1[Spalte4],"&lt;&gt;",Tabelle1[Spalte51],"&lt;&gt;",Tabelle1[Spalte532],"&lt;&gt;")</f>
        <v>0</v>
      </c>
      <c r="D114" s="65"/>
      <c r="E114" s="65">
        <f>COUNTIFS(Tabelle1[Spalte5],"&lt;&gt;",Tabelle1[Spalte51],"&lt;&gt;",Tabelle1[Spalte532],"&lt;&gt;")</f>
        <v>0</v>
      </c>
      <c r="F114" s="65"/>
      <c r="G114" s="65">
        <f>COUNTIFS(Tabelle1[Spalte58],"&lt;&gt;",Tabelle1[Spalte51],"&lt;&gt;",Tabelle1[Spalte532],"&lt;&gt;")</f>
        <v>0</v>
      </c>
      <c r="H114" s="65"/>
      <c r="I114" s="65">
        <f>COUNTIFS(Tabelle1[Spalte6],"&lt;&gt;",Tabelle1[Spalte51],"&lt;&gt;",Tabelle1[Spalte532],"&lt;&gt;")</f>
        <v>0</v>
      </c>
      <c r="J114" s="65"/>
      <c r="K114" s="65">
        <f>COUNTIFS(Tabelle1[Spalte7],"&lt;&gt;",Tabelle1[Spalte51],"&lt;&gt;",Tabelle1[Spalte532],"&lt;&gt;")</f>
        <v>0</v>
      </c>
      <c r="L114" s="65"/>
      <c r="M114" s="65"/>
      <c r="N114" s="65"/>
    </row>
    <row r="115" spans="1:19" ht="14.1" customHeight="1" x14ac:dyDescent="0.2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</row>
    <row r="116" spans="1:19" ht="28.5" customHeight="1" x14ac:dyDescent="0.25">
      <c r="B116" s="65"/>
      <c r="C116" s="93" t="s">
        <v>135</v>
      </c>
      <c r="D116" s="93"/>
      <c r="E116" s="93" t="s">
        <v>136</v>
      </c>
      <c r="F116" s="93"/>
      <c r="G116" s="93" t="s">
        <v>137</v>
      </c>
      <c r="H116" s="93"/>
      <c r="I116" s="93" t="s">
        <v>138</v>
      </c>
      <c r="J116" s="93"/>
      <c r="K116" s="93" t="s">
        <v>96</v>
      </c>
      <c r="L116" s="93"/>
      <c r="M116" s="65"/>
      <c r="N116" s="65"/>
    </row>
    <row r="117" spans="1:19" ht="54" customHeight="1" x14ac:dyDescent="0.25">
      <c r="A117" s="89" t="s">
        <v>25</v>
      </c>
      <c r="B117" s="89"/>
      <c r="C117" s="66" t="s">
        <v>139</v>
      </c>
      <c r="D117" s="66" t="s">
        <v>91</v>
      </c>
      <c r="E117" s="66" t="s">
        <v>139</v>
      </c>
      <c r="F117" s="66" t="s">
        <v>91</v>
      </c>
      <c r="G117" s="66" t="s">
        <v>139</v>
      </c>
      <c r="H117" s="66" t="s">
        <v>91</v>
      </c>
      <c r="I117" s="66" t="s">
        <v>139</v>
      </c>
      <c r="J117" s="66" t="s">
        <v>91</v>
      </c>
      <c r="K117" s="66" t="s">
        <v>139</v>
      </c>
      <c r="L117" s="66" t="s">
        <v>91</v>
      </c>
      <c r="M117" s="65"/>
      <c r="N117" s="65"/>
    </row>
    <row r="118" spans="1:19" ht="65.25" customHeight="1" x14ac:dyDescent="0.25">
      <c r="A118" s="91" t="s">
        <v>142</v>
      </c>
      <c r="B118" s="91"/>
      <c r="C118" s="65">
        <f>COUNTIFS(Tabelle1[Spalte4],"&lt;&gt;",Tabelle1[Spalte51],"&lt;&gt;",Tabelle1[Spalte54],"&lt;&gt;")</f>
        <v>0</v>
      </c>
      <c r="D118" s="65"/>
      <c r="E118" s="65">
        <f>COUNTIFS(Tabelle1[Spalte5],"&lt;&gt;",Tabelle1[Spalte51],"&lt;&gt;",Tabelle1[Spalte54],"&lt;&gt;")</f>
        <v>0</v>
      </c>
      <c r="F118" s="65"/>
      <c r="G118" s="65">
        <f>COUNTIFS(Tabelle1[Spalte58],"&lt;&gt;",Tabelle1[Spalte51],"&lt;&gt;",Tabelle1[Spalte54],"&lt;&gt;")</f>
        <v>0</v>
      </c>
      <c r="H118" s="65"/>
      <c r="I118" s="65">
        <f>COUNTIFS(Tabelle1[Spalte6],"&lt;&gt;",Tabelle1[Spalte51],"&lt;&gt;",Tabelle1[Spalte54],"&lt;&gt;")</f>
        <v>0</v>
      </c>
      <c r="J118" s="65"/>
      <c r="K118" s="65">
        <f>COUNTIFS(Tabelle1[Spalte7],"&lt;&gt;",Tabelle1[Spalte51],"&lt;&gt;",Tabelle1[Spalte54],"&lt;&gt;")</f>
        <v>0</v>
      </c>
      <c r="L118" s="65"/>
      <c r="M118" s="94" t="s">
        <v>143</v>
      </c>
      <c r="N118" s="94"/>
      <c r="O118" s="94"/>
      <c r="P118" s="94"/>
      <c r="Q118" s="94"/>
      <c r="R118" s="94"/>
      <c r="S118" s="94"/>
    </row>
    <row r="119" spans="1:19" ht="42.75" customHeight="1" x14ac:dyDescent="0.25">
      <c r="A119" s="91" t="s">
        <v>46</v>
      </c>
      <c r="B119" s="91"/>
      <c r="C119" s="65">
        <f>COUNTIFS(Tabelle1[Spalte4],"&lt;&gt;",Tabelle1[Spalte51],"&lt;&gt;",Tabelle1[Spalte55],"&lt;&gt;")</f>
        <v>0</v>
      </c>
      <c r="D119" s="65"/>
      <c r="E119" s="65">
        <f>COUNTIFS(Tabelle1[Spalte5],"&lt;&gt;",Tabelle1[Spalte51],"&lt;&gt;",Tabelle1[Spalte55],"&lt;&gt;")</f>
        <v>0</v>
      </c>
      <c r="F119" s="65"/>
      <c r="G119" s="65">
        <f>COUNTIFS(Tabelle1[Spalte58],"&lt;&gt;",Tabelle1[Spalte51],"&lt;&gt;",Tabelle1[Spalte55],"&lt;&gt;")</f>
        <v>0</v>
      </c>
      <c r="H119" s="65"/>
      <c r="I119" s="65">
        <f>COUNTIFS(Tabelle1[Spalte6],"&lt;&gt;",Tabelle1[Spalte51],"&lt;&gt;",Tabelle1[Spalte55],"&lt;&gt;")</f>
        <v>0</v>
      </c>
      <c r="J119" s="65"/>
      <c r="K119" s="65">
        <f>COUNTIFS(Tabelle1[Spalte7],"&lt;&gt;",Tabelle1[Spalte51],"&lt;&gt;",Tabelle1[Spalte55],"&lt;&gt;")</f>
        <v>0</v>
      </c>
      <c r="L119" s="65"/>
      <c r="M119" s="65"/>
      <c r="N119" s="65"/>
    </row>
    <row r="120" spans="1:19" ht="57" customHeight="1" x14ac:dyDescent="0.25">
      <c r="A120" s="91" t="s">
        <v>144</v>
      </c>
      <c r="B120" s="91"/>
      <c r="C120" s="65">
        <f>COUNTIFS(Tabelle1[Spalte4],"&lt;&gt;",Tabelle1[Spalte51],"&lt;&gt;",Tabelle1[Spalte56],"&lt;&gt;")</f>
        <v>0</v>
      </c>
      <c r="D120" s="65"/>
      <c r="E120" s="65">
        <f>COUNTIFS(Tabelle1[Spalte5],"&lt;&gt;",Tabelle1[Spalte51],"&lt;&gt;",Tabelle1[Spalte56],"&lt;&gt;")</f>
        <v>0</v>
      </c>
      <c r="F120" s="65"/>
      <c r="G120" s="65">
        <f>COUNTIFS(Tabelle1[Spalte58],"&lt;&gt;",Tabelle1[Spalte51],"&lt;&gt;",Tabelle1[Spalte56],"&lt;&gt;")</f>
        <v>0</v>
      </c>
      <c r="H120" s="65"/>
      <c r="I120" s="65">
        <f>COUNTIFS(Tabelle1[Spalte6],"&lt;&gt;",Tabelle1[Spalte51],"&lt;&gt;",Tabelle1[Spalte56],"&lt;&gt;")</f>
        <v>0</v>
      </c>
      <c r="J120" s="65"/>
      <c r="K120" s="65">
        <f>COUNTIFS(Tabelle1[Spalte7],"&lt;&gt;",Tabelle1[Spalte51],"&lt;&gt;",Tabelle1[Spalte56],"&lt;&gt;")</f>
        <v>0</v>
      </c>
      <c r="L120" s="65"/>
      <c r="M120" s="65"/>
      <c r="N120" s="65"/>
    </row>
    <row r="121" spans="1:19" ht="29.25" customHeight="1" x14ac:dyDescent="0.25">
      <c r="A121" s="91" t="s">
        <v>48</v>
      </c>
      <c r="B121" s="91"/>
      <c r="C121" s="65">
        <f>COUNTIFS(Tabelle1[Spalte4],"&lt;&gt;",Tabelle1[Spalte51],"&lt;&gt;",Tabelle1[Spalte57],"&lt;&gt;")</f>
        <v>0</v>
      </c>
      <c r="D121" s="65"/>
      <c r="E121" s="65">
        <f>COUNTIFS(Tabelle1[Spalte5],"&lt;&gt;",Tabelle1[Spalte51],"&lt;&gt;",Tabelle1[Spalte57],"&lt;&gt;")</f>
        <v>0</v>
      </c>
      <c r="F121" s="65"/>
      <c r="G121" s="65">
        <f>COUNTIFS(Tabelle1[Spalte58],"&lt;&gt;",Tabelle1[Spalte51],"&lt;&gt;",Tabelle1[Spalte57],"&lt;&gt;")</f>
        <v>0</v>
      </c>
      <c r="H121" s="65"/>
      <c r="I121" s="65">
        <f>COUNTIFS(Tabelle1[Spalte6],"&lt;&gt;",Tabelle1[Spalte51],"&lt;&gt;",Tabelle1[Spalte57],"&lt;&gt;")</f>
        <v>0</v>
      </c>
      <c r="J121" s="65"/>
      <c r="K121" s="65">
        <f>COUNTIFS(Tabelle1[Spalte7],"&lt;&gt;",Tabelle1[Spalte51],"&lt;&gt;",Tabelle1[Spalte57],"&lt;&gt;")</f>
        <v>0</v>
      </c>
      <c r="L121" s="65"/>
      <c r="M121" s="65"/>
      <c r="N121" s="65"/>
    </row>
    <row r="122" spans="1:19" ht="28.5" customHeight="1" x14ac:dyDescent="0.25">
      <c r="A122" s="91" t="s">
        <v>145</v>
      </c>
      <c r="B122" s="91"/>
      <c r="C122" s="65">
        <f>COUNTIFS(Tabelle1[Spalte4],"&lt;&gt;",Tabelle1[Spalte51],"&lt;&gt;",Tabelle1[Spalte8],"&lt;&gt;")</f>
        <v>0</v>
      </c>
      <c r="D122" s="65"/>
      <c r="E122" s="65">
        <f>COUNTIFS(Tabelle1[Spalte5],"&lt;&gt;",Tabelle1[Spalte51],"&lt;&gt;",Tabelle1[Spalte8],"&lt;&gt;")</f>
        <v>0</v>
      </c>
      <c r="F122" s="65"/>
      <c r="G122" s="65">
        <f>COUNTIFS(Tabelle1[Spalte58],"&lt;&gt;",Tabelle1[Spalte51],"&lt;&gt;",Tabelle1[Spalte8],"&lt;&gt;")</f>
        <v>0</v>
      </c>
      <c r="H122" s="65"/>
      <c r="I122" s="65">
        <f>COUNTIFS(Tabelle1[Spalte6],"&lt;&gt;",Tabelle1[Spalte51],"&lt;&gt;",Tabelle1[Spalte8],"&lt;&gt;")</f>
        <v>0</v>
      </c>
      <c r="J122" s="65"/>
      <c r="K122" s="65">
        <f>COUNTIFS(Tabelle1[Spalte7],"&lt;&gt;",Tabelle1[Spalte51],"&lt;&gt;",Tabelle1[Spalte8],"&lt;&gt;")</f>
        <v>0</v>
      </c>
      <c r="L122" s="65"/>
      <c r="M122" s="65"/>
      <c r="N122" s="65"/>
    </row>
    <row r="123" spans="1:19" ht="14.25" customHeight="1" x14ac:dyDescent="0.25">
      <c r="A123" s="66"/>
      <c r="B123" s="66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</row>
    <row r="124" spans="1:19" ht="14.1" customHeight="1" x14ac:dyDescent="0.25">
      <c r="A124" s="92" t="s">
        <v>146</v>
      </c>
      <c r="B124" s="92"/>
      <c r="C124" s="92"/>
      <c r="D124" s="92"/>
      <c r="E124" s="92"/>
      <c r="F124" s="92"/>
      <c r="G124" s="65"/>
      <c r="H124" s="65"/>
      <c r="I124" s="65"/>
      <c r="J124" s="65"/>
      <c r="K124" s="65"/>
      <c r="L124" s="65"/>
      <c r="M124" s="65"/>
      <c r="N124" s="65"/>
    </row>
    <row r="125" spans="1:19" ht="29.25" customHeight="1" x14ac:dyDescent="0.25">
      <c r="A125" s="89" t="s">
        <v>147</v>
      </c>
      <c r="B125" s="89"/>
      <c r="C125" s="89"/>
      <c r="D125" s="89"/>
      <c r="E125" s="89"/>
      <c r="F125" s="91" t="s">
        <v>90</v>
      </c>
      <c r="G125" s="91"/>
      <c r="H125" s="91" t="s">
        <v>91</v>
      </c>
      <c r="I125" s="91"/>
      <c r="J125" s="65"/>
      <c r="K125" s="65"/>
      <c r="L125" s="65"/>
      <c r="M125" s="65"/>
      <c r="N125" s="65"/>
    </row>
    <row r="126" spans="1:19" ht="14.1" customHeight="1" x14ac:dyDescent="0.25">
      <c r="A126" s="89" t="s">
        <v>135</v>
      </c>
      <c r="B126" s="89"/>
      <c r="C126" s="89"/>
      <c r="D126" s="89"/>
      <c r="E126" s="89"/>
      <c r="F126" s="89" t="e">
        <f>SUMIFS(Wohnen!$R$12:$R$327,Wohnen!D12:D327,"&lt;&gt;",Wohnen!$M$12:$M$327,"&lt;&gt;")/SUMIFS(Wohnen!D12:D327,Wohnen!D12:D327,"&lt;&gt;",Wohnen!$M$12:$M$327,"&lt;&gt;")</f>
        <v>#DIV/0!</v>
      </c>
      <c r="G126" s="89"/>
      <c r="H126" s="89"/>
      <c r="I126" s="89"/>
      <c r="J126" s="65"/>
      <c r="K126" s="65"/>
      <c r="L126" s="65"/>
      <c r="M126" s="65"/>
      <c r="N126" s="65"/>
    </row>
    <row r="127" spans="1:19" ht="14.1" customHeight="1" x14ac:dyDescent="0.25">
      <c r="A127" s="89" t="s">
        <v>136</v>
      </c>
      <c r="B127" s="89"/>
      <c r="C127" s="89"/>
      <c r="D127" s="89"/>
      <c r="E127" s="89"/>
      <c r="F127" s="89" t="e">
        <f>SUMIFS(Wohnen!$R$12:$R$327,Wohnen!E12:E327,"&lt;&gt;",Wohnen!$M$12:$M$327,"&lt;&gt;")/SUMIFS(Wohnen!E12:E327,Wohnen!E12:E327,"&lt;&gt;",Wohnen!$M$12:$M$327,"&lt;&gt;")</f>
        <v>#DIV/0!</v>
      </c>
      <c r="G127" s="89"/>
      <c r="H127" s="89"/>
      <c r="I127" s="89"/>
      <c r="J127" s="65"/>
      <c r="K127" s="65"/>
      <c r="L127" s="65"/>
      <c r="M127" s="65"/>
      <c r="N127" s="65"/>
    </row>
    <row r="128" spans="1:19" ht="14.1" customHeight="1" x14ac:dyDescent="0.25">
      <c r="A128" s="89" t="s">
        <v>148</v>
      </c>
      <c r="B128" s="89"/>
      <c r="C128" s="89"/>
      <c r="D128" s="89"/>
      <c r="E128" s="89"/>
      <c r="F128" s="89" t="e">
        <f>SUMIFS(Wohnen!$R$12:$R$327,Wohnen!F12:F327,"&lt;&gt;",Wohnen!$M$12:$M$327,"&lt;&gt;")/SUMIFS(Wohnen!F12:F327,Wohnen!F12:F327,"&lt;&gt;",Wohnen!$M$12:$M$327,"&lt;&gt;")</f>
        <v>#DIV/0!</v>
      </c>
      <c r="G128" s="89"/>
      <c r="H128" s="89"/>
      <c r="I128" s="89"/>
      <c r="J128" s="65"/>
      <c r="K128" s="65"/>
      <c r="L128" s="65"/>
      <c r="M128" s="65"/>
      <c r="N128" s="65"/>
    </row>
    <row r="129" spans="1:14" ht="14.1" customHeight="1" x14ac:dyDescent="0.25">
      <c r="A129" s="89" t="s">
        <v>138</v>
      </c>
      <c r="B129" s="89"/>
      <c r="C129" s="89"/>
      <c r="D129" s="89"/>
      <c r="E129" s="89"/>
      <c r="F129" s="89" t="e">
        <f>SUMIFS(Wohnen!$R$12:$R$327,Wohnen!G12:G327,"&lt;&gt;",Wohnen!$M$12:$M$327,"&lt;&gt;")/SUMIFS(Wohnen!G12:G327,Wohnen!G12:G327,"&lt;&gt;",Wohnen!$M$12:$M$327,"&lt;&gt;")</f>
        <v>#DIV/0!</v>
      </c>
      <c r="G129" s="89"/>
      <c r="H129" s="89"/>
      <c r="I129" s="89"/>
      <c r="J129" s="65"/>
      <c r="K129" s="65"/>
      <c r="L129" s="65"/>
      <c r="M129" s="65"/>
      <c r="N129" s="65"/>
    </row>
    <row r="130" spans="1:14" ht="14.1" customHeight="1" x14ac:dyDescent="0.25">
      <c r="A130" s="89" t="s">
        <v>96</v>
      </c>
      <c r="B130" s="89"/>
      <c r="C130" s="89"/>
      <c r="D130" s="89"/>
      <c r="E130" s="89"/>
      <c r="F130" s="89" t="e">
        <f>SUMIFS(Wohnen!$R$12:$R$327,Wohnen!H12:H327,"&lt;&gt;",Wohnen!$M$12:$M$327,"&lt;&gt;")/SUMIFS(Wohnen!H12:H327,Wohnen!H12:H327,"&lt;&gt;",Wohnen!$M$12:$M$327,"&lt;&gt;")</f>
        <v>#DIV/0!</v>
      </c>
      <c r="G130" s="89"/>
      <c r="H130" s="89"/>
      <c r="I130" s="89"/>
      <c r="J130" s="65"/>
      <c r="K130" s="65"/>
      <c r="L130" s="65"/>
      <c r="M130" s="65"/>
      <c r="N130" s="65"/>
    </row>
    <row r="131" spans="1:14" ht="14.1" customHeight="1" x14ac:dyDescent="0.25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</row>
    <row r="132" spans="1:14" ht="14.1" customHeight="1" x14ac:dyDescent="0.25">
      <c r="A132" s="89" t="s">
        <v>138</v>
      </c>
      <c r="B132" s="89"/>
      <c r="C132" s="89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</row>
    <row r="133" spans="1:14" ht="14.1" customHeight="1" x14ac:dyDescent="0.25">
      <c r="A133" s="89" t="s">
        <v>149</v>
      </c>
      <c r="B133" s="89"/>
      <c r="C133" s="89"/>
      <c r="D133" s="65">
        <f>Wohnen!K9</f>
        <v>0</v>
      </c>
      <c r="E133" s="65"/>
      <c r="F133" s="65"/>
      <c r="G133" s="65"/>
      <c r="H133" s="65"/>
      <c r="I133" s="65"/>
      <c r="J133" s="65"/>
      <c r="K133" s="65"/>
      <c r="L133" s="65"/>
      <c r="M133" s="65"/>
      <c r="N133" s="65"/>
    </row>
    <row r="134" spans="1:14" ht="14.1" customHeight="1" x14ac:dyDescent="0.25">
      <c r="A134" s="89" t="s">
        <v>150</v>
      </c>
      <c r="B134" s="89"/>
      <c r="C134" s="89"/>
      <c r="D134" s="65" t="e" cm="1" vm="1">
        <f t="array" ref="D134">SUM(--(LEN(_xlfn.UNIQUE(_xlfn._xlws.FILTER(Tabelle1[Spalte11], (Tabelle1[Spalte142]&lt;&gt;"")*(Tabelle1[Spalte51]&lt;&gt;""))))&gt;0))</f>
        <v>#VALUE!</v>
      </c>
      <c r="E134" s="65"/>
      <c r="F134" s="65"/>
      <c r="G134" s="65"/>
      <c r="H134" s="65"/>
      <c r="I134" s="65"/>
      <c r="J134" s="65"/>
      <c r="K134" s="65"/>
      <c r="L134" s="65"/>
      <c r="M134" s="65"/>
      <c r="N134" s="65"/>
    </row>
    <row r="135" spans="1:14" ht="14.1" customHeight="1" x14ac:dyDescent="0.25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</row>
    <row r="136" spans="1:14" ht="14.1" customHeight="1" x14ac:dyDescent="0.25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</row>
    <row r="137" spans="1:14" ht="42" customHeight="1" x14ac:dyDescent="0.25">
      <c r="A137" s="89" t="s">
        <v>151</v>
      </c>
      <c r="B137" s="89"/>
      <c r="C137" s="89"/>
      <c r="D137" s="91" t="s">
        <v>152</v>
      </c>
      <c r="E137" s="91"/>
      <c r="F137" s="91" t="s">
        <v>153</v>
      </c>
      <c r="G137" s="91"/>
      <c r="H137" s="89" t="s">
        <v>154</v>
      </c>
      <c r="I137" s="89"/>
      <c r="J137" s="65"/>
      <c r="K137" s="65"/>
      <c r="L137" s="65"/>
      <c r="M137" s="65"/>
      <c r="N137" s="65"/>
    </row>
    <row r="138" spans="1:14" ht="14.1" customHeight="1" x14ac:dyDescent="0.25">
      <c r="A138" s="65"/>
      <c r="B138" s="65"/>
      <c r="C138" s="65"/>
      <c r="D138" s="89" t="e">
        <f>SUMIFS(Wohnen!$K$12:$K$327,Wohnen!$AC$12:$AC$327,Auswertungen!A138,Wohnen!$M$12:$M$327,"&lt;&gt;")/SUMIFS(Wohnen!$R$12:$R$327,Wohnen!$AC$12:$AC$327,Auswertungen!A138,Wohnen!$M$12:$M$327,"&lt;&gt;")</f>
        <v>#DIV/0!</v>
      </c>
      <c r="E138" s="89"/>
      <c r="F138" s="89" t="e">
        <f>SUMIFS(Wohnen!$J$12:$J$327,Wohnen!$AC$12:$AC$327,Auswertungen!A138,Wohnen!$M$12:$M$327,"&lt;&gt;")/SUMIFS(Wohnen!$R$12:$R$327,Wohnen!$AC$12:$AC$327,Auswertungen!A138,Wohnen!$M$12:$M$327,"&lt;&gt;")</f>
        <v>#DIV/0!</v>
      </c>
      <c r="G138" s="89"/>
      <c r="H138" s="90" t="e">
        <f>1/F138*D138</f>
        <v>#DIV/0!</v>
      </c>
      <c r="I138" s="90"/>
      <c r="J138" s="65"/>
      <c r="K138" s="65"/>
      <c r="L138" s="65"/>
      <c r="M138" s="65"/>
      <c r="N138" s="65"/>
    </row>
    <row r="139" spans="1:14" ht="14.1" customHeight="1" x14ac:dyDescent="0.25">
      <c r="A139" s="65"/>
      <c r="B139" s="65"/>
      <c r="C139" s="65"/>
      <c r="D139" s="89" t="e">
        <f>SUMIFS(Wohnen!$K$12:$K$327,Wohnen!$AC$12:$AC$327,Auswertungen!A139,Wohnen!$M$12:$M$327,"&lt;&gt;")/SUMIFS(Wohnen!$R$12:$R$327,Wohnen!$AC$12:$AC$327,Auswertungen!A139,Wohnen!$M$12:$M$327,"&lt;&gt;")</f>
        <v>#DIV/0!</v>
      </c>
      <c r="E139" s="89"/>
      <c r="F139" s="89" t="e">
        <f>SUMIFS(Wohnen!$J$12:$J$327,Wohnen!$AC$12:$AC$327,Auswertungen!A139,Wohnen!$M$12:$M$327,"&lt;&gt;")/SUMIFS(Wohnen!$R$12:$R$327,Wohnen!$AC$12:$AC$327,Auswertungen!A139,Wohnen!$M$12:$M$327,"&lt;&gt;")</f>
        <v>#DIV/0!</v>
      </c>
      <c r="G139" s="89"/>
      <c r="H139" s="90" t="e">
        <f t="shared" ref="H139:H147" si="1">1/F139*D139</f>
        <v>#DIV/0!</v>
      </c>
      <c r="I139" s="90"/>
      <c r="J139" s="65"/>
      <c r="K139" s="65"/>
      <c r="L139" s="65"/>
      <c r="M139" s="65"/>
      <c r="N139" s="65"/>
    </row>
    <row r="140" spans="1:14" ht="14.1" customHeight="1" x14ac:dyDescent="0.25">
      <c r="A140" s="65"/>
      <c r="B140" s="65"/>
      <c r="C140" s="65"/>
      <c r="D140" s="89" t="e">
        <f>SUMIFS(Wohnen!$K$12:$K$327,Wohnen!$AC$12:$AC$327,Auswertungen!A140,Wohnen!$M$12:$M$327,"&lt;&gt;")/SUMIFS(Wohnen!$R$12:$R$327,Wohnen!$AC$12:$AC$327,Auswertungen!A140,Wohnen!$M$12:$M$327,"&lt;&gt;")</f>
        <v>#DIV/0!</v>
      </c>
      <c r="E140" s="89"/>
      <c r="F140" s="89" t="e">
        <f>SUMIFS(Wohnen!$J$12:$J$327,Wohnen!$AC$12:$AC$327,Auswertungen!A140,Wohnen!$M$12:$M$327,"&lt;&gt;")/SUMIFS(Wohnen!$R$12:$R$327,Wohnen!$AC$12:$AC$327,Auswertungen!A140,Wohnen!$M$12:$M$327,"&lt;&gt;")</f>
        <v>#DIV/0!</v>
      </c>
      <c r="G140" s="89"/>
      <c r="H140" s="90" t="e">
        <f t="shared" si="1"/>
        <v>#DIV/0!</v>
      </c>
      <c r="I140" s="90"/>
      <c r="J140" s="65"/>
      <c r="K140" s="65"/>
      <c r="L140" s="65"/>
      <c r="M140" s="65"/>
      <c r="N140" s="65"/>
    </row>
    <row r="141" spans="1:14" ht="14.1" customHeight="1" x14ac:dyDescent="0.25">
      <c r="A141" s="65"/>
      <c r="B141" s="65"/>
      <c r="C141" s="65"/>
      <c r="D141" s="89" t="e">
        <f>SUMIFS(Wohnen!$K$12:$K$327,Wohnen!$AC$12:$AC$327,Auswertungen!A141,Wohnen!$M$12:$M$327,"&lt;&gt;")/SUMIFS(Wohnen!$R$12:$R$327,Wohnen!$AC$12:$AC$327,Auswertungen!A141,Wohnen!$M$12:$M$327,"&lt;&gt;")</f>
        <v>#DIV/0!</v>
      </c>
      <c r="E141" s="89"/>
      <c r="F141" s="89" t="e">
        <f>SUMIFS(Wohnen!$J$12:$J$327,Wohnen!$AC$12:$AC$327,Auswertungen!A141,Wohnen!$M$12:$M$327,"&lt;&gt;")/SUMIFS(Wohnen!$R$12:$R$327,Wohnen!$AC$12:$AC$327,Auswertungen!A141,Wohnen!$M$12:$M$327,"&lt;&gt;")</f>
        <v>#DIV/0!</v>
      </c>
      <c r="G141" s="89"/>
      <c r="H141" s="90" t="e">
        <f t="shared" si="1"/>
        <v>#DIV/0!</v>
      </c>
      <c r="I141" s="90"/>
      <c r="J141" s="65"/>
      <c r="K141" s="65"/>
      <c r="L141" s="65"/>
      <c r="M141" s="65"/>
      <c r="N141" s="65"/>
    </row>
    <row r="142" spans="1:14" ht="14.1" customHeight="1" x14ac:dyDescent="0.25">
      <c r="A142" s="65"/>
      <c r="B142" s="65"/>
      <c r="C142" s="65"/>
      <c r="D142" s="89" t="e">
        <f>SUMIFS(Wohnen!$K$12:$K$327,Wohnen!$AC$12:$AC$327,Auswertungen!A142,Wohnen!$M$12:$M$327,"&lt;&gt;")/SUMIFS(Wohnen!$R$12:$R$327,Wohnen!$AC$12:$AC$327,Auswertungen!A142,Wohnen!$M$12:$M$327,"&lt;&gt;")</f>
        <v>#DIV/0!</v>
      </c>
      <c r="E142" s="89"/>
      <c r="F142" s="89" t="e">
        <f>SUMIFS(Wohnen!$J$12:$J$327,Wohnen!$AC$12:$AC$327,Auswertungen!A142,Wohnen!$M$12:$M$327,"&lt;&gt;")/SUMIFS(Wohnen!$R$12:$R$327,Wohnen!$AC$12:$AC$327,Auswertungen!A142,Wohnen!$M$12:$M$327,"&lt;&gt;")</f>
        <v>#DIV/0!</v>
      </c>
      <c r="G142" s="89"/>
      <c r="H142" s="90" t="e">
        <f t="shared" si="1"/>
        <v>#DIV/0!</v>
      </c>
      <c r="I142" s="90"/>
      <c r="J142" s="65"/>
      <c r="K142" s="65"/>
      <c r="L142" s="65"/>
      <c r="M142" s="65"/>
      <c r="N142" s="65"/>
    </row>
    <row r="143" spans="1:14" ht="14.1" customHeight="1" x14ac:dyDescent="0.25">
      <c r="A143" s="65"/>
      <c r="B143" s="65"/>
      <c r="C143" s="65"/>
      <c r="D143" s="89" t="e">
        <f>SUMIFS(Wohnen!$K$12:$K$327,Wohnen!$AC$12:$AC$327,Auswertungen!A143,Wohnen!$M$12:$M$327,"&lt;&gt;")/SUMIFS(Wohnen!$R$12:$R$327,Wohnen!$AC$12:$AC$327,Auswertungen!A143,Wohnen!$M$12:$M$327,"&lt;&gt;")</f>
        <v>#DIV/0!</v>
      </c>
      <c r="E143" s="89"/>
      <c r="F143" s="89" t="e">
        <f>SUMIFS(Wohnen!$J$12:$J$327,Wohnen!$AC$12:$AC$327,Auswertungen!A143,Wohnen!$M$12:$M$327,"&lt;&gt;")/SUMIFS(Wohnen!$R$12:$R$327,Wohnen!$AC$12:$AC$327,Auswertungen!A143,Wohnen!$M$12:$M$327,"&lt;&gt;")</f>
        <v>#DIV/0!</v>
      </c>
      <c r="G143" s="89"/>
      <c r="H143" s="90" t="e">
        <f t="shared" si="1"/>
        <v>#DIV/0!</v>
      </c>
      <c r="I143" s="90"/>
      <c r="J143" s="65"/>
      <c r="K143" s="65"/>
      <c r="L143" s="65"/>
      <c r="M143" s="65"/>
      <c r="N143" s="65"/>
    </row>
    <row r="144" spans="1:14" ht="14.1" customHeight="1" x14ac:dyDescent="0.25">
      <c r="A144" s="65"/>
      <c r="B144" s="65"/>
      <c r="C144" s="65"/>
      <c r="D144" s="89" t="e">
        <f>SUMIFS(Wohnen!$K$12:$K$327,Wohnen!$AC$12:$AC$327,Auswertungen!A144,Wohnen!$M$12:$M$327,"&lt;&gt;")/SUMIFS(Wohnen!$R$12:$R$327,Wohnen!$AC$12:$AC$327,Auswertungen!A144,Wohnen!$M$12:$M$327,"&lt;&gt;")</f>
        <v>#DIV/0!</v>
      </c>
      <c r="E144" s="89"/>
      <c r="F144" s="89" t="e">
        <f>SUMIFS(Wohnen!$J$12:$J$327,Wohnen!$AC$12:$AC$327,Auswertungen!A144,Wohnen!$M$12:$M$327,"&lt;&gt;")/SUMIFS(Wohnen!$R$12:$R$327,Wohnen!$AC$12:$AC$327,Auswertungen!A144,Wohnen!$M$12:$M$327,"&lt;&gt;")</f>
        <v>#DIV/0!</v>
      </c>
      <c r="G144" s="89"/>
      <c r="H144" s="90" t="e">
        <f t="shared" si="1"/>
        <v>#DIV/0!</v>
      </c>
      <c r="I144" s="90"/>
      <c r="J144" s="65"/>
      <c r="K144" s="65"/>
      <c r="L144" s="65"/>
      <c r="M144" s="65"/>
      <c r="N144" s="65"/>
    </row>
    <row r="145" spans="1:14" ht="14.1" customHeight="1" x14ac:dyDescent="0.25">
      <c r="A145" s="65"/>
      <c r="B145" s="65"/>
      <c r="C145" s="65"/>
      <c r="D145" s="89" t="e">
        <f>SUMIFS(Wohnen!$K$12:$K$327,Wohnen!$AC$12:$AC$327,Auswertungen!A145,Wohnen!$M$12:$M$327,"&lt;&gt;")/SUMIFS(Wohnen!$R$12:$R$327,Wohnen!$AC$12:$AC$327,Auswertungen!A145,Wohnen!$M$12:$M$327,"&lt;&gt;")</f>
        <v>#DIV/0!</v>
      </c>
      <c r="E145" s="89"/>
      <c r="F145" s="89" t="e">
        <f>SUMIFS(Wohnen!$J$12:$J$327,Wohnen!$AC$12:$AC$327,Auswertungen!A145,Wohnen!$M$12:$M$327,"&lt;&gt;")/SUMIFS(Wohnen!$R$12:$R$327,Wohnen!$AC$12:$AC$327,Auswertungen!A145,Wohnen!$M$12:$M$327,"&lt;&gt;")</f>
        <v>#DIV/0!</v>
      </c>
      <c r="G145" s="89"/>
      <c r="H145" s="90" t="e">
        <f t="shared" si="1"/>
        <v>#DIV/0!</v>
      </c>
      <c r="I145" s="90"/>
      <c r="J145" s="65"/>
      <c r="K145" s="65"/>
      <c r="L145" s="65"/>
      <c r="M145" s="65"/>
      <c r="N145" s="65"/>
    </row>
    <row r="146" spans="1:14" ht="14.1" customHeight="1" x14ac:dyDescent="0.25">
      <c r="A146" s="65"/>
      <c r="B146" s="65"/>
      <c r="C146" s="65"/>
      <c r="D146" s="89" t="e">
        <f>SUMIFS(Wohnen!$K$12:$K$327,Wohnen!$AC$12:$AC$327,Auswertungen!A146,Wohnen!$M$12:$M$327,"&lt;&gt;")/SUMIFS(Wohnen!$R$12:$R$327,Wohnen!$AC$12:$AC$327,Auswertungen!A146,Wohnen!$M$12:$M$327,"&lt;&gt;")</f>
        <v>#DIV/0!</v>
      </c>
      <c r="E146" s="89"/>
      <c r="F146" s="89" t="e">
        <f>SUMIFS(Wohnen!$J$12:$J$327,Wohnen!$AC$12:$AC$327,Auswertungen!A146,Wohnen!$M$12:$M$327,"&lt;&gt;")/SUMIFS(Wohnen!$R$12:$R$327,Wohnen!$AC$12:$AC$327,Auswertungen!A146,Wohnen!$M$12:$M$327,"&lt;&gt;")</f>
        <v>#DIV/0!</v>
      </c>
      <c r="G146" s="89"/>
      <c r="H146" s="90" t="e">
        <f t="shared" si="1"/>
        <v>#DIV/0!</v>
      </c>
      <c r="I146" s="90"/>
      <c r="J146" s="65"/>
      <c r="K146" s="65"/>
      <c r="L146" s="65"/>
      <c r="M146" s="65"/>
      <c r="N146" s="65"/>
    </row>
    <row r="147" spans="1:14" ht="14.1" customHeight="1" x14ac:dyDescent="0.25">
      <c r="A147" s="65"/>
      <c r="B147" s="65"/>
      <c r="C147" s="65"/>
      <c r="D147" s="89" t="e">
        <f>SUMIFS(Wohnen!$K$12:$K$327,Wohnen!$AC$12:$AC$327,Auswertungen!A147,Wohnen!$M$12:$M$327,"&lt;&gt;")/SUMIFS(Wohnen!$R$12:$R$327,Wohnen!$AC$12:$AC$327,Auswertungen!A147,Wohnen!$M$12:$M$327,"&lt;&gt;")</f>
        <v>#DIV/0!</v>
      </c>
      <c r="E147" s="89"/>
      <c r="F147" s="89" t="e">
        <f>SUMIFS(Wohnen!$J$12:$J$327,Wohnen!$AC$12:$AC$327,Auswertungen!A147,Wohnen!$M$12:$M$327,"&lt;&gt;")/SUMIFS(Wohnen!$R$12:$R$327,Wohnen!$AC$12:$AC$327,Auswertungen!A147,Wohnen!$M$12:$M$327,"&lt;&gt;")</f>
        <v>#DIV/0!</v>
      </c>
      <c r="G147" s="89"/>
      <c r="H147" s="90" t="e">
        <f t="shared" si="1"/>
        <v>#DIV/0!</v>
      </c>
      <c r="I147" s="90"/>
      <c r="J147" s="65"/>
      <c r="K147" s="65"/>
      <c r="L147" s="65"/>
      <c r="M147" s="65"/>
      <c r="N147" s="65"/>
    </row>
    <row r="148" spans="1:14" ht="14.1" customHeight="1" x14ac:dyDescent="0.25">
      <c r="F148" s="4"/>
    </row>
    <row r="149" spans="1:14" ht="14.1" customHeight="1" x14ac:dyDescent="0.25">
      <c r="F149" s="4"/>
    </row>
    <row r="150" spans="1:14" ht="14.1" customHeight="1" x14ac:dyDescent="0.25">
      <c r="F150" s="4"/>
    </row>
    <row r="151" spans="1:14" ht="14.1" customHeight="1" x14ac:dyDescent="0.25">
      <c r="F151" s="4"/>
    </row>
    <row r="152" spans="1:14" ht="14.1" customHeight="1" x14ac:dyDescent="0.25">
      <c r="F152" s="4"/>
    </row>
    <row r="153" spans="1:14" ht="14.1" customHeight="1" x14ac:dyDescent="0.25">
      <c r="F153" s="4"/>
    </row>
    <row r="154" spans="1:14" ht="14.1" customHeight="1" x14ac:dyDescent="0.25">
      <c r="F154" s="4"/>
    </row>
    <row r="155" spans="1:14" ht="14.1" customHeight="1" x14ac:dyDescent="0.25">
      <c r="F155" s="4"/>
    </row>
    <row r="156" spans="1:14" ht="14.1" customHeight="1" x14ac:dyDescent="0.25">
      <c r="F156" s="4"/>
    </row>
    <row r="157" spans="1:14" ht="14.1" customHeight="1" x14ac:dyDescent="0.25">
      <c r="F157" s="4"/>
    </row>
    <row r="158" spans="1:14" ht="14.1" customHeight="1" x14ac:dyDescent="0.25">
      <c r="F158" s="4"/>
    </row>
    <row r="159" spans="1:14" ht="14.1" customHeight="1" x14ac:dyDescent="0.25">
      <c r="F159" s="4"/>
    </row>
    <row r="160" spans="1:14" ht="14.1" customHeight="1" x14ac:dyDescent="0.25">
      <c r="F160" s="4"/>
    </row>
    <row r="161" spans="6:6" ht="14.1" customHeight="1" x14ac:dyDescent="0.25">
      <c r="F161" s="4"/>
    </row>
    <row r="162" spans="6:6" ht="14.1" customHeight="1" x14ac:dyDescent="0.25">
      <c r="F162" s="4"/>
    </row>
    <row r="163" spans="6:6" ht="14.1" customHeight="1" x14ac:dyDescent="0.25">
      <c r="F163" s="4"/>
    </row>
    <row r="164" spans="6:6" ht="14.1" customHeight="1" x14ac:dyDescent="0.25">
      <c r="F164" s="4"/>
    </row>
    <row r="165" spans="6:6" ht="14.1" customHeight="1" x14ac:dyDescent="0.25">
      <c r="F165" s="4"/>
    </row>
    <row r="166" spans="6:6" ht="14.1" customHeight="1" x14ac:dyDescent="0.25">
      <c r="F166" s="4"/>
    </row>
    <row r="167" spans="6:6" ht="14.1" customHeight="1" x14ac:dyDescent="0.25">
      <c r="F167" s="4"/>
    </row>
    <row r="168" spans="6:6" ht="14.1" customHeight="1" x14ac:dyDescent="0.25">
      <c r="F168" s="4"/>
    </row>
    <row r="169" spans="6:6" ht="14.1" customHeight="1" x14ac:dyDescent="0.25">
      <c r="F169" s="4"/>
    </row>
    <row r="170" spans="6:6" ht="14.1" customHeight="1" x14ac:dyDescent="0.25">
      <c r="F170" s="4"/>
    </row>
    <row r="171" spans="6:6" ht="14.1" customHeight="1" x14ac:dyDescent="0.25">
      <c r="F171" s="4"/>
    </row>
    <row r="172" spans="6:6" ht="14.1" customHeight="1" x14ac:dyDescent="0.25">
      <c r="F172" s="4"/>
    </row>
    <row r="173" spans="6:6" ht="14.1" customHeight="1" x14ac:dyDescent="0.25">
      <c r="F173" s="4"/>
    </row>
    <row r="174" spans="6:6" ht="14.1" customHeight="1" x14ac:dyDescent="0.25">
      <c r="F174" s="4"/>
    </row>
    <row r="175" spans="6:6" ht="14.1" customHeight="1" x14ac:dyDescent="0.25">
      <c r="F175" s="4"/>
    </row>
    <row r="176" spans="6:6" ht="14.1" customHeight="1" x14ac:dyDescent="0.25">
      <c r="F176" s="4"/>
    </row>
    <row r="177" spans="6:6" ht="14.1" customHeight="1" x14ac:dyDescent="0.25">
      <c r="F177" s="4"/>
    </row>
    <row r="178" spans="6:6" ht="14.1" customHeight="1" x14ac:dyDescent="0.25">
      <c r="F178" s="4"/>
    </row>
    <row r="179" spans="6:6" ht="14.1" customHeight="1" x14ac:dyDescent="0.25">
      <c r="F179" s="4"/>
    </row>
    <row r="180" spans="6:6" ht="14.1" customHeight="1" x14ac:dyDescent="0.25">
      <c r="F180" s="4"/>
    </row>
    <row r="181" spans="6:6" ht="14.1" customHeight="1" x14ac:dyDescent="0.25">
      <c r="F181" s="4"/>
    </row>
    <row r="182" spans="6:6" ht="14.1" customHeight="1" x14ac:dyDescent="0.25">
      <c r="F182" s="4"/>
    </row>
    <row r="183" spans="6:6" ht="14.1" customHeight="1" x14ac:dyDescent="0.25">
      <c r="F183" s="4"/>
    </row>
    <row r="184" spans="6:6" ht="14.1" customHeight="1" x14ac:dyDescent="0.25">
      <c r="F184" s="4"/>
    </row>
    <row r="185" spans="6:6" ht="14.1" customHeight="1" x14ac:dyDescent="0.25">
      <c r="F185" s="4"/>
    </row>
    <row r="186" spans="6:6" ht="14.1" customHeight="1" x14ac:dyDescent="0.25">
      <c r="F186" s="4"/>
    </row>
    <row r="187" spans="6:6" ht="14.1" customHeight="1" x14ac:dyDescent="0.25">
      <c r="F187" s="4"/>
    </row>
    <row r="188" spans="6:6" ht="14.1" customHeight="1" x14ac:dyDescent="0.25">
      <c r="F188" s="4"/>
    </row>
    <row r="189" spans="6:6" ht="14.1" customHeight="1" x14ac:dyDescent="0.25">
      <c r="F189" s="4"/>
    </row>
    <row r="190" spans="6:6" ht="14.1" customHeight="1" x14ac:dyDescent="0.25">
      <c r="F190" s="4"/>
    </row>
    <row r="191" spans="6:6" ht="14.1" customHeight="1" x14ac:dyDescent="0.25">
      <c r="F191" s="4"/>
    </row>
    <row r="192" spans="6:6" ht="14.1" customHeight="1" x14ac:dyDescent="0.25">
      <c r="F192" s="4"/>
    </row>
  </sheetData>
  <sheetProtection algorithmName="SHA-512" hashValue="CGaeZupfHgAXGSiB7fWTSrO9UEt1K4C5H2PCA6g3eaUwcAQ6yN8VUk+Jd3WzPb4D0sYxS1jifNMSH9znbVejJQ==" saltValue="O4J1org6VLKMw7BP0H2DGQ==" spinCount="100000" sheet="1" objects="1" scenarios="1" selectLockedCells="1"/>
  <mergeCells count="325">
    <mergeCell ref="F7:G7"/>
    <mergeCell ref="H7:I7"/>
    <mergeCell ref="F8:G8"/>
    <mergeCell ref="H8:I8"/>
    <mergeCell ref="F9:G9"/>
    <mergeCell ref="H9:I9"/>
    <mergeCell ref="A1:U2"/>
    <mergeCell ref="M3:S3"/>
    <mergeCell ref="F5:G5"/>
    <mergeCell ref="H5:I5"/>
    <mergeCell ref="F6:G6"/>
    <mergeCell ref="H6:I6"/>
    <mergeCell ref="A17:B17"/>
    <mergeCell ref="A18:B18"/>
    <mergeCell ref="A19:B19"/>
    <mergeCell ref="A20:B20"/>
    <mergeCell ref="A21:B21"/>
    <mergeCell ref="A22:B22"/>
    <mergeCell ref="F10:G10"/>
    <mergeCell ref="H10:I10"/>
    <mergeCell ref="F11:G11"/>
    <mergeCell ref="H11:I11"/>
    <mergeCell ref="F13:G13"/>
    <mergeCell ref="A16:B16"/>
    <mergeCell ref="A28:B28"/>
    <mergeCell ref="A29:B29"/>
    <mergeCell ref="A30:B30"/>
    <mergeCell ref="A31:B31"/>
    <mergeCell ref="A32:B32"/>
    <mergeCell ref="A33:B33"/>
    <mergeCell ref="A23:B23"/>
    <mergeCell ref="M23:S24"/>
    <mergeCell ref="A24:B24"/>
    <mergeCell ref="A25:B25"/>
    <mergeCell ref="A26:B26"/>
    <mergeCell ref="A27:B27"/>
    <mergeCell ref="A40:B40"/>
    <mergeCell ref="A41:B41"/>
    <mergeCell ref="E52:F52"/>
    <mergeCell ref="G52:H52"/>
    <mergeCell ref="M52:S52"/>
    <mergeCell ref="E53:F53"/>
    <mergeCell ref="G53:H53"/>
    <mergeCell ref="A34:B34"/>
    <mergeCell ref="A35:B35"/>
    <mergeCell ref="A36:B36"/>
    <mergeCell ref="A37:B37"/>
    <mergeCell ref="A38:B38"/>
    <mergeCell ref="A39:B39"/>
    <mergeCell ref="E56:F56"/>
    <mergeCell ref="G56:H56"/>
    <mergeCell ref="I56:J56"/>
    <mergeCell ref="K56:L56"/>
    <mergeCell ref="E57:F57"/>
    <mergeCell ref="G57:H57"/>
    <mergeCell ref="I57:J57"/>
    <mergeCell ref="K57:L57"/>
    <mergeCell ref="E54:F54"/>
    <mergeCell ref="G54:H54"/>
    <mergeCell ref="I54:J54"/>
    <mergeCell ref="K54:L54"/>
    <mergeCell ref="E55:F55"/>
    <mergeCell ref="G55:H55"/>
    <mergeCell ref="I55:J55"/>
    <mergeCell ref="K55:L55"/>
    <mergeCell ref="E60:F60"/>
    <mergeCell ref="G60:H60"/>
    <mergeCell ref="I60:J60"/>
    <mergeCell ref="K60:L60"/>
    <mergeCell ref="E61:F61"/>
    <mergeCell ref="G61:H61"/>
    <mergeCell ref="I61:J61"/>
    <mergeCell ref="K61:L61"/>
    <mergeCell ref="E58:F58"/>
    <mergeCell ref="G58:H58"/>
    <mergeCell ref="I58:J58"/>
    <mergeCell ref="K58:L58"/>
    <mergeCell ref="E59:F59"/>
    <mergeCell ref="G59:H59"/>
    <mergeCell ref="I59:J59"/>
    <mergeCell ref="K59:L59"/>
    <mergeCell ref="E64:F64"/>
    <mergeCell ref="G64:H64"/>
    <mergeCell ref="I64:J64"/>
    <mergeCell ref="K64:L64"/>
    <mergeCell ref="E65:F65"/>
    <mergeCell ref="G65:H65"/>
    <mergeCell ref="I65:J65"/>
    <mergeCell ref="K65:L65"/>
    <mergeCell ref="E62:F62"/>
    <mergeCell ref="G62:H62"/>
    <mergeCell ref="I62:J62"/>
    <mergeCell ref="K62:L62"/>
    <mergeCell ref="E63:F63"/>
    <mergeCell ref="G63:H63"/>
    <mergeCell ref="I63:J63"/>
    <mergeCell ref="K63:L63"/>
    <mergeCell ref="E68:F68"/>
    <mergeCell ref="G68:H68"/>
    <mergeCell ref="I68:J68"/>
    <mergeCell ref="K68:L68"/>
    <mergeCell ref="E69:F69"/>
    <mergeCell ref="G69:H69"/>
    <mergeCell ref="I69:J69"/>
    <mergeCell ref="K69:L69"/>
    <mergeCell ref="E66:F66"/>
    <mergeCell ref="G66:H66"/>
    <mergeCell ref="I66:J66"/>
    <mergeCell ref="K66:L66"/>
    <mergeCell ref="E67:F67"/>
    <mergeCell ref="G67:H67"/>
    <mergeCell ref="I67:J67"/>
    <mergeCell ref="K67:L67"/>
    <mergeCell ref="E72:F72"/>
    <mergeCell ref="G72:H72"/>
    <mergeCell ref="I72:J72"/>
    <mergeCell ref="K72:L72"/>
    <mergeCell ref="E73:F73"/>
    <mergeCell ref="G73:H73"/>
    <mergeCell ref="I73:J73"/>
    <mergeCell ref="K73:L73"/>
    <mergeCell ref="E70:F70"/>
    <mergeCell ref="G70:H70"/>
    <mergeCell ref="I70:J70"/>
    <mergeCell ref="K70:L70"/>
    <mergeCell ref="E71:F71"/>
    <mergeCell ref="G71:H71"/>
    <mergeCell ref="I71:J71"/>
    <mergeCell ref="K71:L71"/>
    <mergeCell ref="E74:F74"/>
    <mergeCell ref="G74:H74"/>
    <mergeCell ref="I74:J74"/>
    <mergeCell ref="K74:L74"/>
    <mergeCell ref="M74:S74"/>
    <mergeCell ref="E75:F75"/>
    <mergeCell ref="G75:H75"/>
    <mergeCell ref="I75:J75"/>
    <mergeCell ref="K75:L75"/>
    <mergeCell ref="E78:F78"/>
    <mergeCell ref="G78:H78"/>
    <mergeCell ref="I78:J78"/>
    <mergeCell ref="K78:L78"/>
    <mergeCell ref="E79:F79"/>
    <mergeCell ref="G79:H79"/>
    <mergeCell ref="I79:J79"/>
    <mergeCell ref="K79:L79"/>
    <mergeCell ref="E76:F76"/>
    <mergeCell ref="G76:H76"/>
    <mergeCell ref="I76:J76"/>
    <mergeCell ref="K76:L76"/>
    <mergeCell ref="E77:F77"/>
    <mergeCell ref="G77:H77"/>
    <mergeCell ref="I77:J77"/>
    <mergeCell ref="K77:L77"/>
    <mergeCell ref="E82:F82"/>
    <mergeCell ref="G82:H82"/>
    <mergeCell ref="I82:J82"/>
    <mergeCell ref="K82:L82"/>
    <mergeCell ref="E83:F83"/>
    <mergeCell ref="G83:H83"/>
    <mergeCell ref="I83:J83"/>
    <mergeCell ref="K83:L83"/>
    <mergeCell ref="E80:F80"/>
    <mergeCell ref="G80:H80"/>
    <mergeCell ref="I80:J80"/>
    <mergeCell ref="K80:L80"/>
    <mergeCell ref="E81:F81"/>
    <mergeCell ref="G81:H81"/>
    <mergeCell ref="I81:J81"/>
    <mergeCell ref="K81:L81"/>
    <mergeCell ref="E86:F86"/>
    <mergeCell ref="G86:H86"/>
    <mergeCell ref="I86:J86"/>
    <mergeCell ref="K86:L86"/>
    <mergeCell ref="E87:F87"/>
    <mergeCell ref="G87:H87"/>
    <mergeCell ref="I87:J87"/>
    <mergeCell ref="K87:L87"/>
    <mergeCell ref="E84:F84"/>
    <mergeCell ref="G84:H84"/>
    <mergeCell ref="I84:J84"/>
    <mergeCell ref="K84:L84"/>
    <mergeCell ref="E85:F85"/>
    <mergeCell ref="G85:H85"/>
    <mergeCell ref="I85:J85"/>
    <mergeCell ref="K85:L85"/>
    <mergeCell ref="E90:F90"/>
    <mergeCell ref="G90:H90"/>
    <mergeCell ref="I90:J90"/>
    <mergeCell ref="K90:L90"/>
    <mergeCell ref="E91:F91"/>
    <mergeCell ref="G91:H91"/>
    <mergeCell ref="I91:J91"/>
    <mergeCell ref="K91:L91"/>
    <mergeCell ref="E88:F88"/>
    <mergeCell ref="G88:H88"/>
    <mergeCell ref="I88:J88"/>
    <mergeCell ref="K88:L88"/>
    <mergeCell ref="E89:F89"/>
    <mergeCell ref="G89:H89"/>
    <mergeCell ref="I89:J89"/>
    <mergeCell ref="K89:L89"/>
    <mergeCell ref="E94:F94"/>
    <mergeCell ref="G94:H94"/>
    <mergeCell ref="I94:J94"/>
    <mergeCell ref="K94:L94"/>
    <mergeCell ref="E95:F95"/>
    <mergeCell ref="G95:H95"/>
    <mergeCell ref="I95:J95"/>
    <mergeCell ref="K95:L95"/>
    <mergeCell ref="E92:F92"/>
    <mergeCell ref="G92:H92"/>
    <mergeCell ref="I92:J92"/>
    <mergeCell ref="K92:L92"/>
    <mergeCell ref="E93:F93"/>
    <mergeCell ref="G93:H93"/>
    <mergeCell ref="I93:J93"/>
    <mergeCell ref="K93:L93"/>
    <mergeCell ref="E98:F98"/>
    <mergeCell ref="G98:H98"/>
    <mergeCell ref="I98:J98"/>
    <mergeCell ref="K98:L98"/>
    <mergeCell ref="E99:F99"/>
    <mergeCell ref="G99:H99"/>
    <mergeCell ref="I99:J99"/>
    <mergeCell ref="K99:L99"/>
    <mergeCell ref="E96:F96"/>
    <mergeCell ref="G96:H96"/>
    <mergeCell ref="I96:J96"/>
    <mergeCell ref="K96:L96"/>
    <mergeCell ref="E97:F97"/>
    <mergeCell ref="G97:H97"/>
    <mergeCell ref="I97:J97"/>
    <mergeCell ref="K97:L97"/>
    <mergeCell ref="M104:S104"/>
    <mergeCell ref="E100:F100"/>
    <mergeCell ref="G100:H100"/>
    <mergeCell ref="I100:J100"/>
    <mergeCell ref="K100:L100"/>
    <mergeCell ref="E101:F101"/>
    <mergeCell ref="G101:H101"/>
    <mergeCell ref="I101:J101"/>
    <mergeCell ref="K101:L101"/>
    <mergeCell ref="C110:D110"/>
    <mergeCell ref="E110:F110"/>
    <mergeCell ref="G110:H110"/>
    <mergeCell ref="I110:J110"/>
    <mergeCell ref="K110:L110"/>
    <mergeCell ref="A111:B111"/>
    <mergeCell ref="E102:F102"/>
    <mergeCell ref="G102:H102"/>
    <mergeCell ref="I102:J102"/>
    <mergeCell ref="K102:L102"/>
    <mergeCell ref="A104:F104"/>
    <mergeCell ref="I116:J116"/>
    <mergeCell ref="K116:L116"/>
    <mergeCell ref="A117:B117"/>
    <mergeCell ref="A118:B118"/>
    <mergeCell ref="M118:S118"/>
    <mergeCell ref="A119:B119"/>
    <mergeCell ref="A112:B112"/>
    <mergeCell ref="A113:B113"/>
    <mergeCell ref="A114:B114"/>
    <mergeCell ref="C116:D116"/>
    <mergeCell ref="E116:F116"/>
    <mergeCell ref="G116:H116"/>
    <mergeCell ref="H125:I125"/>
    <mergeCell ref="A126:E126"/>
    <mergeCell ref="F126:G126"/>
    <mergeCell ref="H126:I126"/>
    <mergeCell ref="A127:E127"/>
    <mergeCell ref="F127:G127"/>
    <mergeCell ref="H127:I127"/>
    <mergeCell ref="A120:B120"/>
    <mergeCell ref="A121:B121"/>
    <mergeCell ref="A122:B122"/>
    <mergeCell ref="A124:F124"/>
    <mergeCell ref="A125:E125"/>
    <mergeCell ref="F125:G125"/>
    <mergeCell ref="A130:E130"/>
    <mergeCell ref="F130:G130"/>
    <mergeCell ref="H130:I130"/>
    <mergeCell ref="A132:C132"/>
    <mergeCell ref="A133:C133"/>
    <mergeCell ref="A134:C134"/>
    <mergeCell ref="A128:E128"/>
    <mergeCell ref="F128:G128"/>
    <mergeCell ref="H128:I128"/>
    <mergeCell ref="A129:E129"/>
    <mergeCell ref="F129:G129"/>
    <mergeCell ref="H129:I129"/>
    <mergeCell ref="D139:E139"/>
    <mergeCell ref="F139:G139"/>
    <mergeCell ref="H139:I139"/>
    <mergeCell ref="D140:E140"/>
    <mergeCell ref="F140:G140"/>
    <mergeCell ref="H140:I140"/>
    <mergeCell ref="A137:C137"/>
    <mergeCell ref="D137:E137"/>
    <mergeCell ref="F137:G137"/>
    <mergeCell ref="H137:I137"/>
    <mergeCell ref="D138:E138"/>
    <mergeCell ref="F138:G138"/>
    <mergeCell ref="H138:I138"/>
    <mergeCell ref="D143:E143"/>
    <mergeCell ref="F143:G143"/>
    <mergeCell ref="H143:I143"/>
    <mergeCell ref="D144:E144"/>
    <mergeCell ref="F144:G144"/>
    <mergeCell ref="H144:I144"/>
    <mergeCell ref="D141:E141"/>
    <mergeCell ref="F141:G141"/>
    <mergeCell ref="H141:I141"/>
    <mergeCell ref="D142:E142"/>
    <mergeCell ref="F142:G142"/>
    <mergeCell ref="H142:I142"/>
    <mergeCell ref="D147:E147"/>
    <mergeCell ref="F147:G147"/>
    <mergeCell ref="H147:I147"/>
    <mergeCell ref="D145:E145"/>
    <mergeCell ref="F145:G145"/>
    <mergeCell ref="H145:I145"/>
    <mergeCell ref="D146:E146"/>
    <mergeCell ref="F146:G146"/>
    <mergeCell ref="H146:I146"/>
  </mergeCells>
  <pageMargins left="0.78740157480314965" right="0.78740157480314965" top="0.78740157480314965" bottom="0.78740157480314965" header="0.39370078740157483" footer="0.35433070866141736"/>
  <pageSetup paperSize="9" orientation="portrait" r:id="rId1"/>
  <headerFooter scaleWithDoc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339A668CB50C74596D3C8812CC3E6A8" ma:contentTypeVersion="7" ma:contentTypeDescription="Ein neues Dokument erstellen." ma:contentTypeScope="" ma:versionID="016043615ac7d0d175269515003e5414">
  <xsd:schema xmlns:xsd="http://www.w3.org/2001/XMLSchema" xmlns:xs="http://www.w3.org/2001/XMLSchema" xmlns:p="http://schemas.microsoft.com/office/2006/metadata/properties" xmlns:ns2="a8ea47a5-b22e-428f-a973-ae8635e5ad39" targetNamespace="http://schemas.microsoft.com/office/2006/metadata/properties" ma:root="true" ma:fieldsID="a6b4ba78c65b710029bb49ff18d11433" ns2:_="">
    <xsd:import namespace="a8ea47a5-b22e-428f-a973-ae8635e5ad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ea47a5-b22e-428f-a973-ae8635e5ad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D21654-8749-4BDD-B9EA-E0D53BBAF9E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9A37C5-3D7A-4DD3-B23A-F45CB37B838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C74929B-AF20-44FD-8176-6BBB955129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ea47a5-b22e-428f-a973-ae8635e5ad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Wohnen</vt:lpstr>
      <vt:lpstr>Auswertungen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Stankiewicz, Maja</dc:creator>
  <cp:keywords/>
  <dc:description>erstellt durch Vorlagenbauer.ch</dc:description>
  <cp:lastModifiedBy>Stankiewicz, Maja</cp:lastModifiedBy>
  <cp:revision/>
  <dcterms:created xsi:type="dcterms:W3CDTF">2020-11-02T11:42:52Z</dcterms:created>
  <dcterms:modified xsi:type="dcterms:W3CDTF">2025-10-22T11:31:36Z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0x0101007339A668CB50C74596D3C8812CC3E6A8</vt:lpwstr>
  </property>
  <property fmtid="{D5CDD505-2E9C-101B-9397-08002B2CF9AE}" pid="3" name="MediaServiceImageTags">
    <vt:lpwstr/>
  </property>
  <property fmtid="{D5CDD505-2E9C-101B-9397-08002B2CF9AE}" pid="4" name="MSIP_Label_80a343f6-4f14-4eaa-98fe-19f01686b4a5_Enabled">
    <vt:lpwstr>true</vt:lpwstr>
  </property>
  <property fmtid="{D5CDD505-2E9C-101B-9397-08002B2CF9AE}" pid="5" name="MSIP_Label_80a343f6-4f14-4eaa-98fe-19f01686b4a5_SetDate">
    <vt:lpwstr>2025-05-27T13:46:34Z</vt:lpwstr>
  </property>
  <property fmtid="{D5CDD505-2E9C-101B-9397-08002B2CF9AE}" pid="6" name="MSIP_Label_80a343f6-4f14-4eaa-98fe-19f01686b4a5_Method">
    <vt:lpwstr>Standard</vt:lpwstr>
  </property>
  <property fmtid="{D5CDD505-2E9C-101B-9397-08002B2CF9AE}" pid="7" name="MSIP_Label_80a343f6-4f14-4eaa-98fe-19f01686b4a5_Name">
    <vt:lpwstr>Intern (K2)</vt:lpwstr>
  </property>
  <property fmtid="{D5CDD505-2E9C-101B-9397-08002B2CF9AE}" pid="8" name="MSIP_Label_80a343f6-4f14-4eaa-98fe-19f01686b4a5_SiteId">
    <vt:lpwstr>24487713-7c8a-41ed-afc3-0879fe47ccc7</vt:lpwstr>
  </property>
  <property fmtid="{D5CDD505-2E9C-101B-9397-08002B2CF9AE}" pid="9" name="MSIP_Label_80a343f6-4f14-4eaa-98fe-19f01686b4a5_ActionId">
    <vt:lpwstr>056aaa3c-eb7f-4410-a6a5-46fe708b1932</vt:lpwstr>
  </property>
  <property fmtid="{D5CDD505-2E9C-101B-9397-08002B2CF9AE}" pid="10" name="MSIP_Label_80a343f6-4f14-4eaa-98fe-19f01686b4a5_ContentBits">
    <vt:lpwstr>0</vt:lpwstr>
  </property>
</Properties>
</file>